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78C3D062-9446-4B42-A2EF-7AE1BDE71D98}" xr6:coauthVersionLast="47" xr6:coauthVersionMax="47" xr10:uidLastSave="{00000000-0000-0000-0000-000000000000}"/>
  <bookViews>
    <workbookView xWindow="28680" yWindow="-120" windowWidth="29040" windowHeight="15840"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AK223"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<sst xmlns="http://schemas.openxmlformats.org/spreadsheetml/2006/main" count="6830" uniqueCount="2416">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</sst>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7" fillId="2" borderId="1" xfId="0" applyFont="1" applyFill="1" applyBorder="1" applyAlignment="1" applyProtection="1">
      <alignment horizontal="left" vertical="center" wrapText="1"/>
    </xf>
    <xf numFmtId="0" fontId="8" fillId="3" borderId="1"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7" fillId="2" borderId="15" xfId="0" applyFont="1" applyFill="1" applyBorder="1" applyAlignment="1" applyProtection="1">
      <alignment horizontal="left" vertical="center"/>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0" fontId="77" fillId="2" borderId="142" xfId="0" applyFont="1" applyFill="1" applyBorder="1" applyAlignment="1" applyProtection="1">
      <alignment horizontal="center" vertical="center" shrinkToFit="1"/>
    </xf>
    <xf numFmtId="0" fontId="7" fillId="3" borderId="1" xfId="0" applyFont="1" applyFill="1" applyBorder="1" applyAlignment="1" applyProtection="1">
      <alignment horizontal="center" vertical="center" wrapText="1" shrinkToFi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7" fillId="3" borderId="142" xfId="0" applyFont="1" applyFill="1" applyBorder="1" applyAlignment="1" applyProtection="1">
      <alignment horizontal="center" vertical="center"/>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298"/>
              <a:chExt cx="301792" cy="780047"/>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11"/>
              <a:chExt cx="308371" cy="762881"/>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47"/>
              <a:chExt cx="301792" cy="494780"/>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7"/>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2" y="8168770"/>
              <a:chExt cx="217575" cy="792452"/>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64" y="8166071"/>
              <a:chExt cx="208607" cy="749779"/>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2"/>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2"/>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3"/>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4"/>
              <a:chExt cx="301792" cy="780075"/>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4"/>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5"/>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0"/>
              <a:chExt cx="308371" cy="76288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0"/>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71"/>
              <a:chExt cx="301792" cy="49475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1"/>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60"/>
              <a:chExt cx="308371" cy="77925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60"/>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37"/>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514" y="8168735"/>
              <a:chExt cx="217614" cy="792552"/>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9" y="8168735"/>
                <a:ext cx="217069" cy="2376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14" y="8723161"/>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8999" y="816599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39" y="816599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8999" y="864071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42" y="7305242"/>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42" y="7305242"/>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77" y="7775530"/>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65"/>
              <a:chExt cx="303832" cy="48689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65"/>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4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9"/>
              <a:chExt cx="301792" cy="780078"/>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9"/>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8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4"/>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98"/>
              <a:chExt cx="301792" cy="494785"/>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8"/>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7"/>
              <a:chExt cx="308371" cy="779264"/>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7"/>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25"/>
                <a:ext cx="308371" cy="21907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4" y="8168777"/>
              <a:chExt cx="217571"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12" y="8168777"/>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4" y="8723092"/>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1" y="8166050"/>
              <a:chExt cx="208649" cy="749789"/>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1" y="8166050"/>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1" y="8640723"/>
                <a:ext cx="186517" cy="275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59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59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298"/>
              <a:chExt cx="301792" cy="780047"/>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11"/>
              <a:chExt cx="308371" cy="762881"/>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47"/>
              <a:chExt cx="301792" cy="494780"/>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7"/>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2" y="8168770"/>
              <a:chExt cx="217575" cy="792452"/>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64" y="8166071"/>
              <a:chExt cx="208607" cy="749779"/>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298"/>
              <a:chExt cx="301792" cy="780047"/>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11"/>
              <a:chExt cx="308371" cy="762881"/>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47"/>
              <a:chExt cx="301792" cy="494780"/>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7"/>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2" y="8168770"/>
              <a:chExt cx="217575" cy="792452"/>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64" y="8166071"/>
              <a:chExt cx="208607" cy="749779"/>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298"/>
              <a:chExt cx="301792" cy="780047"/>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11"/>
              <a:chExt cx="308371" cy="762881"/>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47"/>
              <a:chExt cx="301792" cy="494780"/>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7"/>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2" y="8168770"/>
              <a:chExt cx="217575" cy="792452"/>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64" y="8166071"/>
              <a:chExt cx="208607" cy="749779"/>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298"/>
              <a:chExt cx="301792" cy="780047"/>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11"/>
              <a:chExt cx="308371" cy="762881"/>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47"/>
              <a:chExt cx="301792" cy="494780"/>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7"/>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2" y="8168770"/>
              <a:chExt cx="217575" cy="792452"/>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64" y="8166071"/>
              <a:chExt cx="208607" cy="749779"/>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298"/>
              <a:chExt cx="301792" cy="780047"/>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11"/>
              <a:chExt cx="308371" cy="762881"/>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47"/>
              <a:chExt cx="301792" cy="494780"/>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7"/>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2" y="8168770"/>
              <a:chExt cx="217575" cy="792452"/>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64" y="8166071"/>
              <a:chExt cx="208607" cy="749779"/>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298"/>
              <a:chExt cx="301792" cy="780047"/>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11"/>
              <a:chExt cx="308371" cy="762881"/>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47"/>
              <a:chExt cx="301792" cy="494780"/>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7"/>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2" y="8168770"/>
              <a:chExt cx="217575" cy="792452"/>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64" y="8166071"/>
              <a:chExt cx="208607" cy="749779"/>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298"/>
              <a:chExt cx="301792" cy="780047"/>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298"/>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94"/>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11"/>
              <a:chExt cx="308371" cy="762881"/>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11"/>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18"/>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47"/>
              <a:chExt cx="301792" cy="494780"/>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4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52"/>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7"/>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5"/>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2" y="8168770"/>
              <a:chExt cx="217575" cy="792452"/>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14" y="816877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2" y="872309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64" y="8166071"/>
              <a:chExt cx="208607" cy="749779"/>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62" y="816607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64"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IF(AM117="記入不要","",IF(OR(S118="○",AK125="○"),"○","×"))</f>
        <v>×</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po027zZoQxllLQUF+UtuUNsWiFpfzArTw59L6uOwby1c8noYXKFzt+G1QRAgIRAErIO8NSBi8HClU2qtCpXE7g==" saltValue="HGc3KCX5QDxfmhfqUl9aJ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2413</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2414</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203" t="s">
        <v>2277</v>
      </c>
      <c r="F15" s="147">
        <v>4</v>
      </c>
      <c r="G15" s="203" t="s">
        <v>2278</v>
      </c>
      <c r="H15" s="1076" t="s">
        <v>2279</v>
      </c>
      <c r="I15" s="1076"/>
      <c r="J15" s="1089"/>
      <c r="K15" s="147">
        <v>7</v>
      </c>
      <c r="L15" s="203" t="s">
        <v>2277</v>
      </c>
      <c r="M15" s="147">
        <v>3</v>
      </c>
      <c r="N15" s="203" t="s">
        <v>2278</v>
      </c>
      <c r="O15" s="203" t="s">
        <v>2280</v>
      </c>
      <c r="P15" s="204">
        <f>(K15*12+M15)-(D15*12+F15)+1</f>
        <v>12</v>
      </c>
      <c r="Q15" s="1076" t="s">
        <v>2281</v>
      </c>
      <c r="R15" s="1076"/>
      <c r="S15" s="205" t="s">
        <v>70</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219"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219"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219"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8"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8"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8" ht="15.95" customHeight="1">
      <c r="U57" s="1012" t="s">
        <v>2198</v>
      </c>
      <c r="V57" s="1012"/>
      <c r="W57" s="1012"/>
      <c r="X57" s="1012"/>
      <c r="Y57" s="1012"/>
      <c r="Z57" s="53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24" t="s">
        <v>2199</v>
      </c>
      <c r="V58" s="1124"/>
      <c r="W58" s="1124"/>
      <c r="X58" s="1124"/>
      <c r="Y58" s="1124"/>
      <c r="Z58" s="532"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8" ht="15.95" customHeight="1">
      <c r="U59" s="1124" t="s">
        <v>2200</v>
      </c>
      <c r="V59" s="1124"/>
      <c r="W59" s="1124"/>
      <c r="X59" s="1124"/>
      <c r="Y59" s="1124"/>
      <c r="Z59" s="532"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8" ht="15.95" customHeight="1">
      <c r="U60" s="1124" t="s">
        <v>2201</v>
      </c>
      <c r="V60" s="1124"/>
      <c r="W60" s="1124"/>
      <c r="X60" s="1124"/>
      <c r="Y60" s="1124"/>
      <c r="Z60" s="532"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24" t="s">
        <v>2202</v>
      </c>
      <c r="V61" s="1124"/>
      <c r="W61" s="1124"/>
      <c r="X61" s="1124"/>
      <c r="Y61" s="1124"/>
      <c r="Z61" s="532"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24" t="s">
        <v>2203</v>
      </c>
      <c r="V62" s="1124"/>
      <c r="W62" s="1124"/>
      <c r="X62" s="1124"/>
      <c r="Y62" s="1124"/>
      <c r="Z62" s="532"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2" t="s">
        <v>2204</v>
      </c>
      <c r="V63" s="1012"/>
      <c r="W63" s="1012"/>
      <c r="X63" s="1012"/>
      <c r="Y63" s="1012"/>
      <c r="Z63" s="532"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2285</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202"/>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203" t="s">
        <v>2277</v>
      </c>
      <c r="F15" s="147">
        <v>4</v>
      </c>
      <c r="G15" s="203" t="s">
        <v>2278</v>
      </c>
      <c r="H15" s="1076" t="s">
        <v>2279</v>
      </c>
      <c r="I15" s="1076"/>
      <c r="J15" s="1089"/>
      <c r="K15" s="147">
        <v>7</v>
      </c>
      <c r="L15" s="203" t="s">
        <v>2277</v>
      </c>
      <c r="M15" s="147">
        <v>3</v>
      </c>
      <c r="N15" s="203" t="s">
        <v>2278</v>
      </c>
      <c r="O15" s="203" t="s">
        <v>2280</v>
      </c>
      <c r="P15" s="204">
        <f>(K15*12+M15)-(D15*12+F15)+1</f>
        <v>12</v>
      </c>
      <c r="Q15" s="1076" t="s">
        <v>2281</v>
      </c>
      <c r="R15" s="1076"/>
      <c r="S15" s="205" t="s">
        <v>70</v>
      </c>
      <c r="U15" s="202"/>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219"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219"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94"/>
      <c r="C25" s="1095"/>
      <c r="D25" s="1095"/>
      <c r="E25" s="1095"/>
      <c r="F25" s="1096"/>
      <c r="G25" s="1149"/>
      <c r="H25" s="1150"/>
      <c r="I25" s="1150"/>
      <c r="J25" s="1150"/>
      <c r="K25" s="1150"/>
      <c r="L25" s="1150"/>
      <c r="M25" s="1150"/>
      <c r="N25" s="1150"/>
      <c r="O25" s="1150"/>
      <c r="P25" s="1150"/>
      <c r="Q25" s="1150"/>
      <c r="R25" s="1150"/>
      <c r="S25" s="1150"/>
      <c r="T25" s="1151"/>
      <c r="U25" s="218"/>
      <c r="V25" s="219"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219"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219"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219"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219"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219"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219"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219"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219"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219"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219"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219"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219"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252"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252"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252"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252"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252"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252"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252"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62:AG62"/>
    <mergeCell ref="AC56:AH56"/>
    <mergeCell ref="AC63:AG63"/>
    <mergeCell ref="AK56:AP56"/>
    <mergeCell ref="AK63:AO63"/>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AC20:AH20"/>
    <mergeCell ref="B15:C15"/>
    <mergeCell ref="Q15:R15"/>
    <mergeCell ref="V15:Z16"/>
    <mergeCell ref="B13:S14"/>
    <mergeCell ref="H15:J15"/>
    <mergeCell ref="L51:O51"/>
    <mergeCell ref="Q51:T51"/>
    <mergeCell ref="V51:Y51"/>
    <mergeCell ref="L49:P49"/>
    <mergeCell ref="Q49:U49"/>
    <mergeCell ref="V49:Z49"/>
    <mergeCell ref="W25:Z25"/>
    <mergeCell ref="AD25:AH25"/>
    <mergeCell ref="B18:S20"/>
    <mergeCell ref="W24:Z2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Q52:U52"/>
    <mergeCell ref="V52:Z52"/>
    <mergeCell ref="AC51:AG51"/>
    <mergeCell ref="AC52:AH52"/>
    <mergeCell ref="AI44:AJ45"/>
    <mergeCell ref="AL44:AP44"/>
    <mergeCell ref="AL40:AP40"/>
    <mergeCell ref="W41:Z41"/>
    <mergeCell ref="AD41:AH41"/>
    <mergeCell ref="AL41:AP41"/>
    <mergeCell ref="W40:Z40"/>
    <mergeCell ref="AA40:AB41"/>
    <mergeCell ref="AD40:AH40"/>
    <mergeCell ref="AI40:AJ41"/>
    <mergeCell ref="B48:F48"/>
    <mergeCell ref="G44:T45"/>
    <mergeCell ref="B44:F45"/>
    <mergeCell ref="B49:F49"/>
    <mergeCell ref="B50:F5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W44:Z44"/>
    <mergeCell ref="AA44:AB45"/>
    <mergeCell ref="AD44:AH44"/>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2407</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2415</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533">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t="s">
        <v>2265</v>
      </c>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6"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6"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6"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P58" s="251"/>
      <c r="BR58" s="251"/>
      <c r="BS58" s="251"/>
      <c r="BT58" s="251"/>
      <c r="BU58" s="251"/>
      <c r="BV58" s="251"/>
      <c r="BW58" s="251"/>
      <c r="BX58" s="251"/>
      <c r="BY58" s="251"/>
      <c r="BZ58" s="251"/>
      <c r="CA58" s="251"/>
      <c r="CB58" s="251"/>
      <c r="CC58" s="251"/>
      <c r="CD58" s="251"/>
      <c r="CE58" s="251"/>
      <c r="CF58" s="251"/>
      <c r="CH58" s="254"/>
    </row>
    <row r="59" spans="2:86"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P59" s="251"/>
      <c r="BR59" s="251"/>
      <c r="BS59" s="251"/>
      <c r="BT59" s="251"/>
      <c r="BU59" s="251"/>
      <c r="BV59" s="251"/>
      <c r="BW59" s="251"/>
      <c r="BX59" s="251"/>
      <c r="BY59" s="251"/>
      <c r="BZ59" s="251"/>
      <c r="CA59" s="251"/>
      <c r="CB59" s="251"/>
      <c r="CC59" s="251"/>
      <c r="CD59" s="251"/>
      <c r="CE59" s="251"/>
      <c r="CF59" s="251"/>
      <c r="CH59" s="254"/>
    </row>
    <row r="60" spans="2:86"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2408</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534">
        <f>IF(AND(F15&lt;&gt;4,F15&lt;&gt;5),0,IF(AT8="○",1,0))</f>
        <v>0</v>
      </c>
      <c r="AI57" s="253"/>
      <c r="AJ57" s="249"/>
      <c r="AK57" s="1012" t="s">
        <v>2198</v>
      </c>
      <c r="AL57" s="1012"/>
      <c r="AM57" s="1012"/>
      <c r="AN57" s="1012"/>
      <c r="AO57" s="1012"/>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534">
        <f>IF(AND(F15&lt;&gt;4,F15&lt;&gt;5),0,IF(AU8="○",1,3))</f>
        <v>3</v>
      </c>
      <c r="AI58" s="253"/>
      <c r="AJ58" s="249"/>
      <c r="AK58" s="1124" t="s">
        <v>2199</v>
      </c>
      <c r="AL58" s="1124"/>
      <c r="AM58" s="1124"/>
      <c r="AN58" s="1124"/>
      <c r="AO58" s="1124"/>
      <c r="AP58" s="534">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534">
        <f>IF(AND(F15&lt;&gt;4,F15&lt;&gt;5),0,IF(AV8="○",1,3))</f>
        <v>3</v>
      </c>
      <c r="AI59" s="253"/>
      <c r="AJ59" s="249"/>
      <c r="AK59" s="1124" t="s">
        <v>2200</v>
      </c>
      <c r="AL59" s="1124"/>
      <c r="AM59" s="1124"/>
      <c r="AN59" s="1124"/>
      <c r="AO59" s="1124"/>
      <c r="AP59" s="534">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534">
        <f>IF(AND(F15&lt;&gt;4,F15&lt;&gt;5),0,IF(AW8="○",1,3))</f>
        <v>3</v>
      </c>
      <c r="AI60" s="253"/>
      <c r="AJ60" s="249"/>
      <c r="AK60" s="1124" t="s">
        <v>2201</v>
      </c>
      <c r="AL60" s="1124"/>
      <c r="AM60" s="1124"/>
      <c r="AN60" s="1124"/>
      <c r="AO60" s="1124"/>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534">
        <f>IF(AND(F15&lt;&gt;4,F15&lt;&gt;5),0,IF(AX8="○",1,2))</f>
        <v>2</v>
      </c>
      <c r="AI61" s="253"/>
      <c r="AJ61" s="249"/>
      <c r="AK61" s="1124" t="s">
        <v>2202</v>
      </c>
      <c r="AL61" s="1124"/>
      <c r="AM61" s="1124"/>
      <c r="AN61" s="1124"/>
      <c r="AO61" s="1124"/>
      <c r="AP61" s="534">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534">
        <f>IF(AND(F15&lt;&gt;4,F15&lt;&gt;5),0,IF(AY8="○",1,2))</f>
        <v>2</v>
      </c>
      <c r="AI62" s="253"/>
      <c r="AJ62" s="249"/>
      <c r="AK62" s="1124" t="s">
        <v>2203</v>
      </c>
      <c r="AL62" s="1124"/>
      <c r="AM62" s="1124"/>
      <c r="AN62" s="1124"/>
      <c r="AO62" s="1124"/>
      <c r="AP62" s="534">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534">
        <f>IF(AND(F15&lt;&gt;4,F15&lt;&gt;5),0,IF(AZ8="○",1,2))</f>
        <v>2</v>
      </c>
      <c r="AI63" s="253"/>
      <c r="AJ63" s="249"/>
      <c r="AK63" s="1012" t="s">
        <v>2204</v>
      </c>
      <c r="AL63" s="1012"/>
      <c r="AM63" s="1012"/>
      <c r="AN63" s="1012"/>
      <c r="AO63" s="1012"/>
      <c r="AP63" s="534">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2409</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H58" s="251"/>
      <c r="BJ58" s="251"/>
      <c r="BK58" s="251"/>
      <c r="BL58" s="251"/>
      <c r="BM58" s="251"/>
      <c r="BN58" s="251"/>
      <c r="BO58" s="251"/>
      <c r="BP58" s="251"/>
      <c r="BQ58" s="251"/>
      <c r="BR58" s="251"/>
      <c r="BS58" s="251"/>
      <c r="BT58" s="251"/>
      <c r="BU58" s="251"/>
      <c r="BV58" s="251"/>
      <c r="BW58" s="251"/>
      <c r="BX58" s="251"/>
      <c r="BZ58" s="254"/>
    </row>
    <row r="59" spans="2:84"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H59" s="251"/>
      <c r="BJ59" s="251"/>
      <c r="BK59" s="251"/>
      <c r="BL59" s="251"/>
      <c r="BM59" s="251"/>
      <c r="BN59" s="251"/>
      <c r="BO59" s="251"/>
      <c r="BP59" s="251"/>
      <c r="BQ59" s="251"/>
      <c r="BR59" s="251"/>
      <c r="BS59" s="251"/>
      <c r="BT59" s="251"/>
      <c r="BU59" s="251"/>
      <c r="BV59" s="251"/>
      <c r="BW59" s="251"/>
      <c r="BX59" s="251"/>
      <c r="BZ59" s="254"/>
    </row>
    <row r="60" spans="2:84"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2410</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4"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4"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4"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J58" s="251"/>
      <c r="BL58" s="251"/>
      <c r="BM58" s="251"/>
      <c r="BN58" s="251"/>
      <c r="BO58" s="251"/>
      <c r="BP58" s="251"/>
      <c r="BQ58" s="251"/>
      <c r="BR58" s="251"/>
      <c r="BS58" s="251"/>
      <c r="BT58" s="251"/>
      <c r="BU58" s="251"/>
      <c r="BV58" s="251"/>
      <c r="BW58" s="251"/>
      <c r="BX58" s="251"/>
      <c r="BY58" s="251"/>
      <c r="BZ58" s="251"/>
      <c r="CB58" s="254"/>
    </row>
    <row r="59" spans="2:84"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J59" s="251"/>
      <c r="BL59" s="251"/>
      <c r="BM59" s="251"/>
      <c r="BN59" s="251"/>
      <c r="BO59" s="251"/>
      <c r="BP59" s="251"/>
      <c r="BQ59" s="251"/>
      <c r="BR59" s="251"/>
      <c r="BS59" s="251"/>
      <c r="BT59" s="251"/>
      <c r="BU59" s="251"/>
      <c r="BV59" s="251"/>
      <c r="BW59" s="251"/>
      <c r="BX59" s="251"/>
      <c r="BY59" s="251"/>
      <c r="BZ59" s="251"/>
      <c r="CB59" s="254"/>
    </row>
    <row r="60" spans="2:84"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2411</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L58" s="251"/>
      <c r="BN58" s="251"/>
      <c r="BO58" s="251"/>
      <c r="BP58" s="251"/>
      <c r="BQ58" s="251"/>
      <c r="BR58" s="251"/>
      <c r="BS58" s="251"/>
      <c r="BT58" s="251"/>
      <c r="BU58" s="251"/>
      <c r="BV58" s="251"/>
      <c r="BW58" s="251"/>
      <c r="BX58" s="251"/>
      <c r="BY58" s="251"/>
      <c r="BZ58" s="251"/>
      <c r="CA58" s="251"/>
      <c r="CB58" s="251"/>
      <c r="CD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L59" s="251"/>
      <c r="BN59" s="251"/>
      <c r="BO59" s="251"/>
      <c r="BP59" s="251"/>
      <c r="BQ59" s="251"/>
      <c r="BR59" s="251"/>
      <c r="BS59" s="251"/>
      <c r="BT59" s="251"/>
      <c r="BU59" s="251"/>
      <c r="BV59" s="251"/>
      <c r="BW59" s="251"/>
      <c r="BX59" s="251"/>
      <c r="BY59" s="251"/>
      <c r="BZ59" s="251"/>
      <c r="CA59" s="251"/>
      <c r="CB59" s="251"/>
      <c r="CD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47" t="s">
        <v>2412</v>
      </c>
      <c r="O1" s="1147"/>
      <c r="P1" s="1147"/>
      <c r="Q1" s="1147"/>
      <c r="R1" s="1147"/>
      <c r="S1" s="1147"/>
      <c r="T1" s="1147"/>
      <c r="U1" s="1147"/>
      <c r="V1" s="1147"/>
      <c r="W1" s="1147"/>
      <c r="X1" s="1147"/>
      <c r="Y1" s="1147"/>
      <c r="Z1" s="1147"/>
      <c r="AA1" s="1147"/>
      <c r="AB1" s="1147"/>
      <c r="AC1" s="1147"/>
      <c r="AD1" s="1147"/>
      <c r="AE1" s="1147"/>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47"/>
      <c r="O2" s="1147"/>
      <c r="P2" s="1147"/>
      <c r="Q2" s="1147"/>
      <c r="R2" s="1147"/>
      <c r="S2" s="1147"/>
      <c r="T2" s="1147"/>
      <c r="U2" s="1147"/>
      <c r="V2" s="1147"/>
      <c r="W2" s="1147"/>
      <c r="X2" s="1147"/>
      <c r="Y2" s="1147"/>
      <c r="Z2" s="1147"/>
      <c r="AA2" s="1147"/>
      <c r="AB2" s="1147"/>
      <c r="AC2" s="1147"/>
      <c r="AD2" s="1147"/>
      <c r="AE2" s="1147"/>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25" t="s">
        <v>2287</v>
      </c>
      <c r="C4" s="1125"/>
      <c r="D4" s="1125"/>
      <c r="E4" s="1125"/>
      <c r="F4" s="1125"/>
      <c r="G4" s="1125" t="s">
        <v>0</v>
      </c>
      <c r="H4" s="1125"/>
      <c r="I4" s="1125"/>
      <c r="J4" s="1122" t="s">
        <v>1</v>
      </c>
      <c r="K4" s="1122"/>
      <c r="L4" s="1122"/>
      <c r="M4" s="1122"/>
      <c r="N4" s="1122"/>
      <c r="O4" s="1122"/>
      <c r="P4" s="1126" t="s">
        <v>2157</v>
      </c>
      <c r="Q4" s="1127"/>
      <c r="R4" s="1127"/>
      <c r="S4" s="1128" t="s">
        <v>2</v>
      </c>
      <c r="T4" s="1129"/>
      <c r="U4" s="1129"/>
      <c r="V4" s="1129"/>
      <c r="W4" s="1129"/>
      <c r="X4" s="1129"/>
      <c r="Y4" s="1122" t="s">
        <v>3</v>
      </c>
      <c r="Z4" s="1122"/>
      <c r="AA4" s="1122"/>
      <c r="AB4" s="1122"/>
      <c r="AC4" s="1122"/>
      <c r="AD4" s="1122"/>
      <c r="AE4" s="1122" t="s">
        <v>2154</v>
      </c>
      <c r="AF4" s="1122"/>
      <c r="AG4" s="1122"/>
      <c r="AH4" s="1122"/>
      <c r="AI4" s="1122" t="s">
        <v>2155</v>
      </c>
      <c r="AJ4" s="1122"/>
      <c r="AK4" s="1122"/>
      <c r="AL4" s="1122"/>
      <c r="AM4" s="1122" t="s">
        <v>2153</v>
      </c>
      <c r="AN4" s="1122"/>
      <c r="AO4" s="1122"/>
      <c r="AP4" s="1122"/>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39"/>
      <c r="C5" s="1139"/>
      <c r="D5" s="1139"/>
      <c r="E5" s="1139"/>
      <c r="F5" s="1139"/>
      <c r="G5" s="1100"/>
      <c r="H5" s="1100"/>
      <c r="I5" s="1100"/>
      <c r="J5" s="1101"/>
      <c r="K5" s="1101"/>
      <c r="L5" s="1101"/>
      <c r="M5" s="1102"/>
      <c r="N5" s="1102"/>
      <c r="O5" s="1102"/>
      <c r="P5" s="1103" t="str">
        <f>IF(Y5="","",IFERROR(INDEX(【参考】数式用3!$G$3:$I$451,MATCH(M5,【参考】数式用3!$F$3:$F$451,0),MATCH(VLOOKUP(Y5,【参考】数式用3!$J$2:$K$26,2,FALSE),【参考】数式用3!$G$2:$I$2,0)),10))</f>
        <v/>
      </c>
      <c r="Q5" s="1104"/>
      <c r="R5" s="1104"/>
      <c r="S5" s="1105"/>
      <c r="T5" s="1106"/>
      <c r="U5" s="1106"/>
      <c r="V5" s="1106"/>
      <c r="W5" s="1106"/>
      <c r="X5" s="1107"/>
      <c r="Y5" s="1123"/>
      <c r="Z5" s="1123"/>
      <c r="AA5" s="1123"/>
      <c r="AB5" s="1123"/>
      <c r="AC5" s="1123"/>
      <c r="AD5" s="1123"/>
      <c r="AE5" s="1156"/>
      <c r="AF5" s="1157"/>
      <c r="AG5" s="1157"/>
      <c r="AH5" s="1158"/>
      <c r="AI5" s="1156"/>
      <c r="AJ5" s="1157"/>
      <c r="AK5" s="1157"/>
      <c r="AL5" s="1158"/>
      <c r="AM5" s="1159">
        <f>AE5-AI5</f>
        <v>0</v>
      </c>
      <c r="AN5" s="1160"/>
      <c r="AO5" s="1160"/>
      <c r="AP5" s="1161"/>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110" t="s">
        <v>2322</v>
      </c>
      <c r="C8" s="1111"/>
      <c r="D8" s="1111"/>
      <c r="E8" s="1111"/>
      <c r="F8" s="1111"/>
      <c r="G8" s="1111"/>
      <c r="H8" s="1111"/>
      <c r="I8" s="1111"/>
      <c r="J8" s="1111"/>
      <c r="K8" s="1111"/>
      <c r="L8" s="1111"/>
      <c r="M8" s="1111"/>
      <c r="N8" s="1111"/>
      <c r="O8" s="1111"/>
      <c r="P8" s="1111"/>
      <c r="Q8" s="1111"/>
      <c r="R8" s="1111"/>
      <c r="S8" s="1112"/>
      <c r="T8" s="1041" t="s">
        <v>12</v>
      </c>
      <c r="U8" s="1042"/>
      <c r="V8" s="1141" t="str">
        <f>IFERROR(IF(VLOOKUP(AS1,【参考】数式用2!E6:L23,3,FALSE)="","",VLOOKUP(AS1,【参考】数式用2!E6:L23,3,FALSE)),"")</f>
        <v/>
      </c>
      <c r="W8" s="1142"/>
      <c r="X8" s="1142"/>
      <c r="Y8" s="1142"/>
      <c r="Z8" s="1143"/>
      <c r="AA8" s="1152" t="str">
        <f>IFERROR(VLOOKUP(AS1,【参考】数式用2!E6:L23,4,FALSE),"")</f>
        <v/>
      </c>
      <c r="AB8" s="1152"/>
      <c r="AC8" s="1152"/>
      <c r="AD8" s="1152"/>
      <c r="AE8" s="1152"/>
      <c r="AF8" s="1152"/>
      <c r="AG8" s="1152"/>
      <c r="AH8" s="1152"/>
      <c r="AI8" s="1152"/>
      <c r="AJ8" s="1152"/>
      <c r="AK8" s="1152"/>
      <c r="AL8" s="1152"/>
      <c r="AM8" s="1152"/>
      <c r="AN8" s="1152"/>
      <c r="AO8" s="1152"/>
      <c r="AP8" s="1153"/>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113"/>
      <c r="C9" s="1114"/>
      <c r="D9" s="1114"/>
      <c r="E9" s="1114"/>
      <c r="F9" s="1115"/>
      <c r="G9" s="1116"/>
      <c r="H9" s="1117"/>
      <c r="I9" s="1117"/>
      <c r="J9" s="1117"/>
      <c r="K9" s="1118"/>
      <c r="L9" s="1119"/>
      <c r="M9" s="1120"/>
      <c r="N9" s="1120"/>
      <c r="O9" s="1120"/>
      <c r="P9" s="1121"/>
      <c r="Q9" s="1108" t="s">
        <v>2195</v>
      </c>
      <c r="R9" s="1109"/>
      <c r="S9" s="1109"/>
      <c r="T9" s="1041"/>
      <c r="U9" s="1042"/>
      <c r="V9" s="1144" t="str">
        <f>IFERROR(VLOOKUP(Y5,【参考】数式用!$A$5:$AB$27,MATCH(V8,【参考】数式用!$B$4:$AB$4,0)+1,FALSE),"")</f>
        <v/>
      </c>
      <c r="W9" s="1145"/>
      <c r="X9" s="1145"/>
      <c r="Y9" s="1145"/>
      <c r="Z9" s="1146"/>
      <c r="AA9" s="1154"/>
      <c r="AB9" s="1154"/>
      <c r="AC9" s="1154"/>
      <c r="AD9" s="1154"/>
      <c r="AE9" s="1154"/>
      <c r="AF9" s="1154"/>
      <c r="AG9" s="1154"/>
      <c r="AH9" s="1154"/>
      <c r="AI9" s="1154"/>
      <c r="AJ9" s="1154"/>
      <c r="AK9" s="1154"/>
      <c r="AL9" s="1154"/>
      <c r="AM9" s="1154"/>
      <c r="AN9" s="1154"/>
      <c r="AO9" s="1154"/>
      <c r="AP9" s="1155"/>
      <c r="AS9" s="183"/>
      <c r="AT9" s="992"/>
      <c r="AU9" s="992"/>
      <c r="AV9" s="992"/>
      <c r="AW9" s="992"/>
      <c r="AX9" s="992"/>
      <c r="AY9" s="992"/>
      <c r="AZ9" s="992"/>
      <c r="BA9" s="184"/>
      <c r="CE9" s="987" t="s">
        <v>2372</v>
      </c>
      <c r="CF9" s="987"/>
      <c r="CG9" s="987"/>
      <c r="CH9" s="987"/>
      <c r="CI9" s="995" t="str">
        <f>IF(OR(AH62=1,AP62=1),1,"")</f>
        <v/>
      </c>
      <c r="CJ9" s="996"/>
    </row>
    <row r="10" spans="1:88" ht="11.25" customHeight="1">
      <c r="B10" s="1068" t="str">
        <f>IFERROR(VLOOKUP(Y5,【参考】数式用!$A$5:$J$27,MATCH(B9,【参考】数式用!$B$4:$J$4,0)+1,0),"")</f>
        <v/>
      </c>
      <c r="C10" s="1069"/>
      <c r="D10" s="1069"/>
      <c r="E10" s="1069"/>
      <c r="F10" s="1070"/>
      <c r="G10" s="1068" t="str">
        <f>IFERROR(VLOOKUP(Y5,【参考】数式用!$A$5:$J$27,MATCH(G9,【参考】数式用!$B$4:$J$4,0)+1,0),"")</f>
        <v/>
      </c>
      <c r="H10" s="1069"/>
      <c r="I10" s="1069"/>
      <c r="J10" s="1069"/>
      <c r="K10" s="1070"/>
      <c r="L10" s="1068" t="str">
        <f>IFERROR(VLOOKUP(Y5,【参考】数式用!$A$5:$J$27,MATCH(L9,【参考】数式用!$B$4:$J$4,0)+1,0),"")</f>
        <v/>
      </c>
      <c r="M10" s="1069"/>
      <c r="N10" s="1069"/>
      <c r="O10" s="1069"/>
      <c r="P10" s="1070"/>
      <c r="Q10" s="1036">
        <f>SUM(B10,G10,L10)</f>
        <v>0</v>
      </c>
      <c r="R10" s="1037"/>
      <c r="S10" s="1037"/>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071"/>
      <c r="C11" s="1072"/>
      <c r="D11" s="1072"/>
      <c r="E11" s="1072"/>
      <c r="F11" s="1073"/>
      <c r="G11" s="1071"/>
      <c r="H11" s="1072"/>
      <c r="I11" s="1072"/>
      <c r="J11" s="1072"/>
      <c r="K11" s="1073"/>
      <c r="L11" s="1071"/>
      <c r="M11" s="1072"/>
      <c r="N11" s="1072"/>
      <c r="O11" s="1072"/>
      <c r="P11" s="1073"/>
      <c r="Q11" s="1036"/>
      <c r="R11" s="1037"/>
      <c r="S11" s="1037"/>
      <c r="T11" s="1043"/>
      <c r="U11" s="1042"/>
      <c r="V11" s="1138" t="str">
        <f>IFERROR(IF(VLOOKUP(AS1,【参考】数式用2!E6:L23,5,FALSE)="","",VLOOKUP(AS1,【参考】数式用2!E6:L23,5,FALSE)),"")</f>
        <v/>
      </c>
      <c r="W11" s="1138"/>
      <c r="X11" s="1138"/>
      <c r="Y11" s="1138"/>
      <c r="Z11" s="1138"/>
      <c r="AA11" s="1152" t="str">
        <f>IFERROR(VLOOKUP(AS1,【参考】数式用2!E6:L23,6,FALSE),"")</f>
        <v/>
      </c>
      <c r="AB11" s="1152"/>
      <c r="AC11" s="1152"/>
      <c r="AD11" s="1152"/>
      <c r="AE11" s="1152"/>
      <c r="AF11" s="1152"/>
      <c r="AG11" s="1152"/>
      <c r="AH11" s="1152"/>
      <c r="AI11" s="1152"/>
      <c r="AJ11" s="1152"/>
      <c r="AK11" s="1152"/>
      <c r="AL11" s="1152"/>
      <c r="AM11" s="1152"/>
      <c r="AN11" s="1152"/>
      <c r="AO11" s="1152"/>
      <c r="AP11" s="1153"/>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3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37"/>
      <c r="D12" s="1137"/>
      <c r="E12" s="1137"/>
      <c r="F12" s="1137"/>
      <c r="G12" s="1137"/>
      <c r="H12" s="1137"/>
      <c r="I12" s="1137"/>
      <c r="J12" s="1137"/>
      <c r="K12" s="1137"/>
      <c r="L12" s="1137"/>
      <c r="M12" s="1137"/>
      <c r="N12" s="1137"/>
      <c r="O12" s="1137"/>
      <c r="P12" s="1137"/>
      <c r="Q12" s="1137"/>
      <c r="R12" s="1137"/>
      <c r="S12" s="1137"/>
      <c r="T12" s="1043"/>
      <c r="U12" s="1042"/>
      <c r="V12" s="1148" t="str">
        <f>IFERROR(VLOOKUP(Y5,【参考】数式用!$A$5:$AB$27,MATCH(V11,【参考】数式用!$B$4:$AB$4,0)+1,FALSE),"")</f>
        <v/>
      </c>
      <c r="W12" s="1148"/>
      <c r="X12" s="1148"/>
      <c r="Y12" s="1148"/>
      <c r="Z12" s="1148"/>
      <c r="AA12" s="1154"/>
      <c r="AB12" s="1154"/>
      <c r="AC12" s="1154"/>
      <c r="AD12" s="1154"/>
      <c r="AE12" s="1154"/>
      <c r="AF12" s="1154"/>
      <c r="AG12" s="1154"/>
      <c r="AH12" s="1154"/>
      <c r="AI12" s="1154"/>
      <c r="AJ12" s="1154"/>
      <c r="AK12" s="1154"/>
      <c r="AL12" s="1154"/>
      <c r="AM12" s="1154"/>
      <c r="AN12" s="1154"/>
      <c r="AO12" s="1154"/>
      <c r="AP12" s="1155"/>
      <c r="AS12" s="183"/>
      <c r="AT12" s="992"/>
      <c r="AU12" s="992"/>
      <c r="AV12" s="992"/>
      <c r="AW12" s="992"/>
      <c r="AX12" s="992"/>
      <c r="AY12" s="992"/>
      <c r="AZ12" s="992"/>
      <c r="BA12" s="184"/>
    </row>
    <row r="13" spans="1:88" ht="12" customHeight="1">
      <c r="A13" s="178"/>
      <c r="B13" s="1083" t="s">
        <v>2282</v>
      </c>
      <c r="C13" s="1084"/>
      <c r="D13" s="1084"/>
      <c r="E13" s="1084"/>
      <c r="F13" s="1084"/>
      <c r="G13" s="1084"/>
      <c r="H13" s="1084"/>
      <c r="I13" s="1084"/>
      <c r="J13" s="1084"/>
      <c r="K13" s="1084"/>
      <c r="L13" s="1084"/>
      <c r="M13" s="1084"/>
      <c r="N13" s="1084"/>
      <c r="O13" s="1084"/>
      <c r="P13" s="1084"/>
      <c r="Q13" s="1084"/>
      <c r="R13" s="1084"/>
      <c r="S13" s="1085"/>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86"/>
      <c r="C14" s="1087"/>
      <c r="D14" s="1087"/>
      <c r="E14" s="1087"/>
      <c r="F14" s="1087"/>
      <c r="G14" s="1087"/>
      <c r="H14" s="1087"/>
      <c r="I14" s="1087"/>
      <c r="J14" s="1087"/>
      <c r="K14" s="1087"/>
      <c r="L14" s="1087"/>
      <c r="M14" s="1087"/>
      <c r="N14" s="1087"/>
      <c r="O14" s="1087"/>
      <c r="P14" s="1087"/>
      <c r="Q14" s="1087"/>
      <c r="R14" s="1087"/>
      <c r="S14" s="1088"/>
      <c r="U14" s="528"/>
      <c r="V14" s="1138" t="str">
        <f>IFERROR(IF(VLOOKUP(AS1,【参考】数式用2!E6:L23,7,FALSE)="","",VLOOKUP(AS1,【参考】数式用2!E6:L23,7,FALSE)),"")</f>
        <v/>
      </c>
      <c r="W14" s="1138"/>
      <c r="X14" s="1138"/>
      <c r="Y14" s="1138"/>
      <c r="Z14" s="1138"/>
      <c r="AA14" s="1162" t="str">
        <f>IFERROR(VLOOKUP(AS1,【参考】数式用2!E6:L23,8,FALSE),"")</f>
        <v/>
      </c>
      <c r="AB14" s="1152"/>
      <c r="AC14" s="1152"/>
      <c r="AD14" s="1152"/>
      <c r="AE14" s="1152"/>
      <c r="AF14" s="1152"/>
      <c r="AG14" s="1152"/>
      <c r="AH14" s="1152"/>
      <c r="AI14" s="1152"/>
      <c r="AJ14" s="1152"/>
      <c r="AK14" s="1152"/>
      <c r="AL14" s="1152"/>
      <c r="AM14" s="1152"/>
      <c r="AN14" s="1152"/>
      <c r="AO14" s="1152"/>
      <c r="AP14" s="1153"/>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74" t="s">
        <v>2276</v>
      </c>
      <c r="C15" s="1075"/>
      <c r="D15" s="147">
        <v>6</v>
      </c>
      <c r="E15" s="530" t="s">
        <v>2277</v>
      </c>
      <c r="F15" s="147">
        <v>4</v>
      </c>
      <c r="G15" s="530" t="s">
        <v>2278</v>
      </c>
      <c r="H15" s="1076" t="s">
        <v>2279</v>
      </c>
      <c r="I15" s="1076"/>
      <c r="J15" s="1089"/>
      <c r="K15" s="147">
        <v>7</v>
      </c>
      <c r="L15" s="530" t="s">
        <v>2277</v>
      </c>
      <c r="M15" s="147">
        <v>3</v>
      </c>
      <c r="N15" s="530" t="s">
        <v>2278</v>
      </c>
      <c r="O15" s="530" t="s">
        <v>2280</v>
      </c>
      <c r="P15" s="204">
        <f>(K15*12+M15)-(D15*12+F15)+1</f>
        <v>12</v>
      </c>
      <c r="Q15" s="1076" t="s">
        <v>2281</v>
      </c>
      <c r="R15" s="1076"/>
      <c r="S15" s="205" t="s">
        <v>70</v>
      </c>
      <c r="U15" s="528"/>
      <c r="V15" s="1077" t="str">
        <f>IFERROR(VLOOKUP(Y5,【参考】数式用!$A$5:$AB$27,MATCH(V14,【参考】数式用!$B$4:$AB$4,0)+1,FALSE),"")</f>
        <v/>
      </c>
      <c r="W15" s="1078"/>
      <c r="X15" s="1078"/>
      <c r="Y15" s="1078"/>
      <c r="Z15" s="1079"/>
      <c r="AA15" s="1149"/>
      <c r="AB15" s="1150"/>
      <c r="AC15" s="1150"/>
      <c r="AD15" s="1150"/>
      <c r="AE15" s="1150"/>
      <c r="AF15" s="1150"/>
      <c r="AG15" s="1150"/>
      <c r="AH15" s="1150"/>
      <c r="AI15" s="1150"/>
      <c r="AJ15" s="1150"/>
      <c r="AK15" s="1150"/>
      <c r="AL15" s="1150"/>
      <c r="AM15" s="1150"/>
      <c r="AN15" s="1150"/>
      <c r="AO15" s="1150"/>
      <c r="AP15" s="1163"/>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80"/>
      <c r="W16" s="1081"/>
      <c r="X16" s="1081"/>
      <c r="Y16" s="1081"/>
      <c r="Z16" s="1082"/>
      <c r="AA16" s="1164"/>
      <c r="AB16" s="1165"/>
      <c r="AC16" s="1165"/>
      <c r="AD16" s="1165"/>
      <c r="AE16" s="1165"/>
      <c r="AF16" s="1165"/>
      <c r="AG16" s="1165"/>
      <c r="AH16" s="1165"/>
      <c r="AI16" s="1165"/>
      <c r="AJ16" s="1165"/>
      <c r="AK16" s="1165"/>
      <c r="AL16" s="1165"/>
      <c r="AM16" s="1165"/>
      <c r="AN16" s="1165"/>
      <c r="AO16" s="1165"/>
      <c r="AP16" s="1166"/>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49" t="s">
        <v>2206</v>
      </c>
      <c r="C18" s="1049"/>
      <c r="D18" s="1049"/>
      <c r="E18" s="1049"/>
      <c r="F18" s="1049"/>
      <c r="G18" s="1049"/>
      <c r="H18" s="1049"/>
      <c r="I18" s="1049"/>
      <c r="J18" s="1049"/>
      <c r="K18" s="1049"/>
      <c r="L18" s="1049"/>
      <c r="M18" s="1049"/>
      <c r="N18" s="1049"/>
      <c r="O18" s="1049"/>
      <c r="P18" s="1049"/>
      <c r="Q18" s="1049"/>
      <c r="R18" s="1049"/>
      <c r="S18" s="1049"/>
      <c r="AI18" s="216"/>
      <c r="AJ18" s="216"/>
      <c r="AK18" s="216"/>
      <c r="AL18" s="216"/>
      <c r="AM18" s="216"/>
      <c r="AN18" s="216"/>
      <c r="AO18" s="216"/>
      <c r="AP18" s="216"/>
      <c r="AQ18" s="216"/>
    </row>
    <row r="19" spans="2:60" ht="6" customHeight="1" thickBot="1">
      <c r="B19" s="1049"/>
      <c r="C19" s="1049"/>
      <c r="D19" s="1049"/>
      <c r="E19" s="1049"/>
      <c r="F19" s="1049"/>
      <c r="G19" s="1049"/>
      <c r="H19" s="1049"/>
      <c r="I19" s="1049"/>
      <c r="J19" s="1049"/>
      <c r="K19" s="1049"/>
      <c r="L19" s="1049"/>
      <c r="M19" s="1049"/>
      <c r="N19" s="1049"/>
      <c r="O19" s="1049"/>
      <c r="P19" s="1049"/>
      <c r="Q19" s="1049"/>
      <c r="R19" s="1049"/>
      <c r="S19" s="1049"/>
      <c r="AI19" s="216"/>
      <c r="AJ19" s="216"/>
      <c r="AK19" s="216"/>
      <c r="AL19" s="216"/>
      <c r="AM19" s="216"/>
      <c r="AN19" s="216"/>
      <c r="AO19" s="216"/>
      <c r="AP19" s="216"/>
      <c r="AQ19" s="216"/>
    </row>
    <row r="20" spans="2:60" ht="12.95" customHeight="1">
      <c r="B20" s="1067"/>
      <c r="C20" s="1067"/>
      <c r="D20" s="1067"/>
      <c r="E20" s="1067"/>
      <c r="F20" s="1067"/>
      <c r="G20" s="1067"/>
      <c r="H20" s="1067"/>
      <c r="I20" s="1067"/>
      <c r="J20" s="1067"/>
      <c r="K20" s="1067"/>
      <c r="L20" s="1067"/>
      <c r="M20" s="1067"/>
      <c r="N20" s="1067"/>
      <c r="O20" s="1067"/>
      <c r="P20" s="1067"/>
      <c r="Q20" s="1067"/>
      <c r="R20" s="1067"/>
      <c r="S20" s="1067"/>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91" t="s">
        <v>2289</v>
      </c>
      <c r="C21" s="1092"/>
      <c r="D21" s="1092"/>
      <c r="E21" s="1092"/>
      <c r="F21" s="1093"/>
      <c r="G21" s="1131" t="s">
        <v>240</v>
      </c>
      <c r="H21" s="1132"/>
      <c r="I21" s="1132"/>
      <c r="J21" s="1132"/>
      <c r="K21" s="1132"/>
      <c r="L21" s="1132"/>
      <c r="M21" s="1132"/>
      <c r="N21" s="1132"/>
      <c r="O21" s="1132"/>
      <c r="P21" s="1132"/>
      <c r="Q21" s="1132"/>
      <c r="R21" s="1132"/>
      <c r="S21" s="1132"/>
      <c r="T21" s="1133"/>
      <c r="U21" s="218"/>
      <c r="V21" s="526" t="str">
        <f>IFERROR(IF(L9="ベア加算","✓",""),"")</f>
        <v/>
      </c>
      <c r="W21" s="1007" t="s">
        <v>14</v>
      </c>
      <c r="X21" s="1007"/>
      <c r="Y21" s="1007"/>
      <c r="Z21" s="1007"/>
      <c r="AA21" s="1041" t="s">
        <v>12</v>
      </c>
      <c r="AB21" s="1042"/>
      <c r="AC21" s="220"/>
      <c r="AD21" s="1130" t="s">
        <v>14</v>
      </c>
      <c r="AE21" s="1130"/>
      <c r="AF21" s="1130"/>
      <c r="AG21" s="1130"/>
      <c r="AH21" s="1130"/>
      <c r="AI21" s="1041" t="s">
        <v>12</v>
      </c>
      <c r="AJ21" s="1042"/>
      <c r="AK21" s="221"/>
      <c r="AL21" s="1130" t="s">
        <v>14</v>
      </c>
      <c r="AM21" s="1130"/>
      <c r="AN21" s="1130"/>
      <c r="AO21" s="1130"/>
      <c r="AP21" s="1130"/>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97"/>
      <c r="C22" s="1098"/>
      <c r="D22" s="1098"/>
      <c r="E22" s="1098"/>
      <c r="F22" s="1099"/>
      <c r="G22" s="1134"/>
      <c r="H22" s="1135"/>
      <c r="I22" s="1135"/>
      <c r="J22" s="1135"/>
      <c r="K22" s="1135"/>
      <c r="L22" s="1135"/>
      <c r="M22" s="1135"/>
      <c r="N22" s="1135"/>
      <c r="O22" s="1135"/>
      <c r="P22" s="1135"/>
      <c r="Q22" s="1135"/>
      <c r="R22" s="1135"/>
      <c r="S22" s="1135"/>
      <c r="T22" s="1136"/>
      <c r="U22" s="218"/>
      <c r="V22" s="222" t="str">
        <f>IFERROR(IF(L9="ベア加算なし","✓",""),"")</f>
        <v/>
      </c>
      <c r="W22" s="1025" t="s">
        <v>15</v>
      </c>
      <c r="X22" s="1007"/>
      <c r="Y22" s="1026"/>
      <c r="Z22" s="1027"/>
      <c r="AA22" s="1041"/>
      <c r="AB22" s="1042"/>
      <c r="AC22" s="220"/>
      <c r="AD22" s="1007" t="s">
        <v>15</v>
      </c>
      <c r="AE22" s="1007"/>
      <c r="AF22" s="1007"/>
      <c r="AG22" s="1007"/>
      <c r="AH22" s="1007"/>
      <c r="AI22" s="1041"/>
      <c r="AJ22" s="1042"/>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91" t="s">
        <v>2214</v>
      </c>
      <c r="C24" s="1092"/>
      <c r="D24" s="1092"/>
      <c r="E24" s="1092"/>
      <c r="F24" s="1093"/>
      <c r="G24" s="1131" t="s">
        <v>241</v>
      </c>
      <c r="H24" s="1132"/>
      <c r="I24" s="1132"/>
      <c r="J24" s="1132"/>
      <c r="K24" s="1132"/>
      <c r="L24" s="1132"/>
      <c r="M24" s="1132"/>
      <c r="N24" s="1132"/>
      <c r="O24" s="1132"/>
      <c r="P24" s="1132"/>
      <c r="Q24" s="1132"/>
      <c r="R24" s="1132"/>
      <c r="S24" s="1132"/>
      <c r="T24" s="1133"/>
      <c r="U24" s="218"/>
      <c r="V24" s="526" t="str">
        <f>IFERROR(IF(OR(B9="処遇加算Ⅰ",B9="処遇加算Ⅱ"),"✓",""),"")</f>
        <v/>
      </c>
      <c r="W24" s="1064" t="s">
        <v>2249</v>
      </c>
      <c r="X24" s="1065"/>
      <c r="Y24" s="1065"/>
      <c r="Z24" s="1066"/>
      <c r="AA24" s="1041" t="s">
        <v>12</v>
      </c>
      <c r="AB24" s="1042"/>
      <c r="AC24" s="220"/>
      <c r="AD24" s="1090" t="s">
        <v>14</v>
      </c>
      <c r="AE24" s="1090"/>
      <c r="AF24" s="1090"/>
      <c r="AG24" s="1090"/>
      <c r="AH24" s="1090"/>
      <c r="AI24" s="1041" t="s">
        <v>12</v>
      </c>
      <c r="AJ24" s="1042"/>
      <c r="AK24" s="220"/>
      <c r="AL24" s="1090" t="s">
        <v>14</v>
      </c>
      <c r="AM24" s="1090"/>
      <c r="AN24" s="1090"/>
      <c r="AO24" s="1090"/>
      <c r="AP24" s="1090"/>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94"/>
      <c r="C25" s="1095"/>
      <c r="D25" s="1095"/>
      <c r="E25" s="1095"/>
      <c r="F25" s="1096"/>
      <c r="G25" s="1149"/>
      <c r="H25" s="1150"/>
      <c r="I25" s="1150"/>
      <c r="J25" s="1150"/>
      <c r="K25" s="1150"/>
      <c r="L25" s="1150"/>
      <c r="M25" s="1150"/>
      <c r="N25" s="1150"/>
      <c r="O25" s="1150"/>
      <c r="P25" s="1150"/>
      <c r="Q25" s="1150"/>
      <c r="R25" s="1150"/>
      <c r="S25" s="1150"/>
      <c r="T25" s="1151"/>
      <c r="U25" s="218"/>
      <c r="V25" s="526" t="str">
        <f>IFERROR(IF(B9="処遇加算Ⅲ","✓",""),"")</f>
        <v/>
      </c>
      <c r="W25" s="1064" t="s">
        <v>19</v>
      </c>
      <c r="X25" s="1065"/>
      <c r="Y25" s="1065"/>
      <c r="Z25" s="1066"/>
      <c r="AA25" s="1041"/>
      <c r="AB25" s="1042"/>
      <c r="AC25" s="220"/>
      <c r="AD25" s="1008" t="s">
        <v>17</v>
      </c>
      <c r="AE25" s="1008"/>
      <c r="AF25" s="1008"/>
      <c r="AG25" s="1008"/>
      <c r="AH25" s="1008"/>
      <c r="AI25" s="1041"/>
      <c r="AJ25" s="1042"/>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97"/>
      <c r="C26" s="1098"/>
      <c r="D26" s="1098"/>
      <c r="E26" s="1098"/>
      <c r="F26" s="1099"/>
      <c r="G26" s="1134"/>
      <c r="H26" s="1135"/>
      <c r="I26" s="1135"/>
      <c r="J26" s="1135"/>
      <c r="K26" s="1135"/>
      <c r="L26" s="1135"/>
      <c r="M26" s="1135"/>
      <c r="N26" s="1135"/>
      <c r="O26" s="1135"/>
      <c r="P26" s="1135"/>
      <c r="Q26" s="1135"/>
      <c r="R26" s="1135"/>
      <c r="S26" s="1135"/>
      <c r="T26" s="1136"/>
      <c r="U26" s="192"/>
      <c r="V26" s="526" t="str">
        <f>IFERROR(IF(B9="処遇加算なし","✓",""),"")</f>
        <v/>
      </c>
      <c r="W26" s="1064" t="s">
        <v>2250</v>
      </c>
      <c r="X26" s="1065"/>
      <c r="Y26" s="1065"/>
      <c r="Z26" s="1066"/>
      <c r="AA26" s="1041"/>
      <c r="AB26" s="1042"/>
      <c r="AC26" s="220"/>
      <c r="AD26" s="1090" t="s">
        <v>15</v>
      </c>
      <c r="AE26" s="1090"/>
      <c r="AF26" s="1090"/>
      <c r="AG26" s="1090"/>
      <c r="AH26" s="1090"/>
      <c r="AI26" s="1041"/>
      <c r="AJ26" s="1042"/>
      <c r="AK26" s="221"/>
      <c r="AL26" s="1090" t="s">
        <v>15</v>
      </c>
      <c r="AM26" s="1090"/>
      <c r="AN26" s="1090"/>
      <c r="AO26" s="1090"/>
      <c r="AP26" s="1090"/>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91" t="s">
        <v>2215</v>
      </c>
      <c r="C28" s="1092"/>
      <c r="D28" s="1092"/>
      <c r="E28" s="1092"/>
      <c r="F28" s="1093"/>
      <c r="G28" s="1132" t="s">
        <v>2212</v>
      </c>
      <c r="H28" s="1132"/>
      <c r="I28" s="1132"/>
      <c r="J28" s="1132"/>
      <c r="K28" s="1132"/>
      <c r="L28" s="1132"/>
      <c r="M28" s="1132"/>
      <c r="N28" s="1132"/>
      <c r="O28" s="1132"/>
      <c r="P28" s="1132"/>
      <c r="Q28" s="1132"/>
      <c r="R28" s="1132"/>
      <c r="S28" s="1132"/>
      <c r="T28" s="1133"/>
      <c r="U28" s="218"/>
      <c r="V28" s="526" t="str">
        <f>IFERROR(IF(OR(B9="処遇加算Ⅰ",B9="処遇加算Ⅱ"),"✓",""),"")</f>
        <v/>
      </c>
      <c r="W28" s="1064" t="s">
        <v>2249</v>
      </c>
      <c r="X28" s="1065"/>
      <c r="Y28" s="1065"/>
      <c r="Z28" s="1066"/>
      <c r="AA28" s="1041" t="s">
        <v>12</v>
      </c>
      <c r="AB28" s="1042"/>
      <c r="AC28" s="220"/>
      <c r="AD28" s="1090" t="s">
        <v>14</v>
      </c>
      <c r="AE28" s="1090"/>
      <c r="AF28" s="1090"/>
      <c r="AG28" s="1090"/>
      <c r="AH28" s="1090"/>
      <c r="AI28" s="1041" t="s">
        <v>12</v>
      </c>
      <c r="AJ28" s="1042"/>
      <c r="AK28" s="220"/>
      <c r="AL28" s="1090" t="s">
        <v>14</v>
      </c>
      <c r="AM28" s="1090"/>
      <c r="AN28" s="1090"/>
      <c r="AO28" s="1090"/>
      <c r="AP28" s="1090"/>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94"/>
      <c r="C29" s="1095"/>
      <c r="D29" s="1095"/>
      <c r="E29" s="1095"/>
      <c r="F29" s="1096"/>
      <c r="G29" s="1150"/>
      <c r="H29" s="1150"/>
      <c r="I29" s="1150"/>
      <c r="J29" s="1150"/>
      <c r="K29" s="1150"/>
      <c r="L29" s="1150"/>
      <c r="M29" s="1150"/>
      <c r="N29" s="1150"/>
      <c r="O29" s="1150"/>
      <c r="P29" s="1150"/>
      <c r="Q29" s="1150"/>
      <c r="R29" s="1150"/>
      <c r="S29" s="1150"/>
      <c r="T29" s="1151"/>
      <c r="U29" s="218"/>
      <c r="V29" s="526" t="str">
        <f>IFERROR(IF(B9="処遇加算Ⅲ","✓",""),"")</f>
        <v/>
      </c>
      <c r="W29" s="1064" t="s">
        <v>19</v>
      </c>
      <c r="X29" s="1065"/>
      <c r="Y29" s="1065"/>
      <c r="Z29" s="1066"/>
      <c r="AA29" s="1041"/>
      <c r="AB29" s="1042"/>
      <c r="AC29" s="220"/>
      <c r="AD29" s="1008" t="s">
        <v>17</v>
      </c>
      <c r="AE29" s="1008"/>
      <c r="AF29" s="1008"/>
      <c r="AG29" s="1008"/>
      <c r="AH29" s="1008"/>
      <c r="AI29" s="1041"/>
      <c r="AJ29" s="1042"/>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97"/>
      <c r="C30" s="1098"/>
      <c r="D30" s="1098"/>
      <c r="E30" s="1098"/>
      <c r="F30" s="1099"/>
      <c r="G30" s="1135"/>
      <c r="H30" s="1135"/>
      <c r="I30" s="1135"/>
      <c r="J30" s="1135"/>
      <c r="K30" s="1135"/>
      <c r="L30" s="1135"/>
      <c r="M30" s="1135"/>
      <c r="N30" s="1135"/>
      <c r="O30" s="1135"/>
      <c r="P30" s="1135"/>
      <c r="Q30" s="1135"/>
      <c r="R30" s="1135"/>
      <c r="S30" s="1135"/>
      <c r="T30" s="1136"/>
      <c r="U30" s="192"/>
      <c r="V30" s="526" t="str">
        <f>IFERROR(IF(B9="処遇加算なし","✓",""),"")</f>
        <v/>
      </c>
      <c r="W30" s="1064" t="s">
        <v>2250</v>
      </c>
      <c r="X30" s="1065"/>
      <c r="Y30" s="1065"/>
      <c r="Z30" s="1066"/>
      <c r="AA30" s="1041"/>
      <c r="AB30" s="1042"/>
      <c r="AC30" s="220"/>
      <c r="AD30" s="1090" t="s">
        <v>15</v>
      </c>
      <c r="AE30" s="1090"/>
      <c r="AF30" s="1090"/>
      <c r="AG30" s="1090"/>
      <c r="AH30" s="1090"/>
      <c r="AI30" s="1041"/>
      <c r="AJ30" s="1042"/>
      <c r="AK30" s="221"/>
      <c r="AL30" s="1090" t="s">
        <v>15</v>
      </c>
      <c r="AM30" s="1090"/>
      <c r="AN30" s="1090"/>
      <c r="AO30" s="1090"/>
      <c r="AP30" s="1090"/>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18" t="s">
        <v>2216</v>
      </c>
      <c r="C32" s="1018"/>
      <c r="D32" s="1018"/>
      <c r="E32" s="1018"/>
      <c r="F32" s="1018"/>
      <c r="G32" s="1017" t="s">
        <v>2213</v>
      </c>
      <c r="H32" s="1017"/>
      <c r="I32" s="1017"/>
      <c r="J32" s="1017"/>
      <c r="K32" s="1017"/>
      <c r="L32" s="1017"/>
      <c r="M32" s="1017"/>
      <c r="N32" s="1017"/>
      <c r="O32" s="1017"/>
      <c r="P32" s="1017"/>
      <c r="Q32" s="1017"/>
      <c r="R32" s="1017"/>
      <c r="S32" s="1017"/>
      <c r="T32" s="1017"/>
      <c r="U32" s="218"/>
      <c r="V32" s="526" t="str">
        <f>IFERROR(IF(B9="処遇加算Ⅰ","✓",""),"")</f>
        <v/>
      </c>
      <c r="W32" s="1025" t="s">
        <v>14</v>
      </c>
      <c r="X32" s="1026"/>
      <c r="Y32" s="1026"/>
      <c r="Z32" s="1027"/>
      <c r="AA32" s="1043" t="s">
        <v>12</v>
      </c>
      <c r="AB32" s="1042"/>
      <c r="AC32" s="220"/>
      <c r="AD32" s="1090" t="s">
        <v>14</v>
      </c>
      <c r="AE32" s="1090"/>
      <c r="AF32" s="1090"/>
      <c r="AG32" s="1090"/>
      <c r="AH32" s="1090"/>
      <c r="AI32" s="1043" t="s">
        <v>12</v>
      </c>
      <c r="AJ32" s="1042"/>
      <c r="AK32" s="220"/>
      <c r="AL32" s="1090" t="s">
        <v>14</v>
      </c>
      <c r="AM32" s="1090"/>
      <c r="AN32" s="1090"/>
      <c r="AO32" s="1090"/>
      <c r="AP32" s="1090"/>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18"/>
      <c r="C33" s="1018"/>
      <c r="D33" s="1018"/>
      <c r="E33" s="1018"/>
      <c r="F33" s="1018"/>
      <c r="G33" s="1017"/>
      <c r="H33" s="1017"/>
      <c r="I33" s="1017"/>
      <c r="J33" s="1017"/>
      <c r="K33" s="1017"/>
      <c r="L33" s="1017"/>
      <c r="M33" s="1017"/>
      <c r="N33" s="1017"/>
      <c r="O33" s="1017"/>
      <c r="P33" s="1017"/>
      <c r="Q33" s="1017"/>
      <c r="R33" s="1017"/>
      <c r="S33" s="1017"/>
      <c r="T33" s="1017"/>
      <c r="U33" s="218"/>
      <c r="V33" s="526" t="str">
        <f>IFERROR(IF(AND(B9&lt;&gt;"",B9&lt;&gt;"処遇加算Ⅰ"),"✓",""),"")</f>
        <v/>
      </c>
      <c r="W33" s="1025" t="s">
        <v>15</v>
      </c>
      <c r="X33" s="1026"/>
      <c r="Y33" s="1026"/>
      <c r="Z33" s="1027"/>
      <c r="AA33" s="1043"/>
      <c r="AB33" s="1042"/>
      <c r="AC33" s="220"/>
      <c r="AD33" s="1168" t="s">
        <v>17</v>
      </c>
      <c r="AE33" s="1168"/>
      <c r="AF33" s="1168"/>
      <c r="AG33" s="1168"/>
      <c r="AH33" s="1168"/>
      <c r="AI33" s="1043"/>
      <c r="AJ33" s="1042"/>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18"/>
      <c r="C34" s="1018"/>
      <c r="D34" s="1018"/>
      <c r="E34" s="1018"/>
      <c r="F34" s="1018"/>
      <c r="G34" s="1017"/>
      <c r="H34" s="1017"/>
      <c r="I34" s="1017"/>
      <c r="J34" s="1017"/>
      <c r="K34" s="1017"/>
      <c r="L34" s="1017"/>
      <c r="M34" s="1017"/>
      <c r="N34" s="1017"/>
      <c r="O34" s="1017"/>
      <c r="P34" s="1017"/>
      <c r="Q34" s="1017"/>
      <c r="R34" s="1017"/>
      <c r="S34" s="1017"/>
      <c r="T34" s="1017"/>
      <c r="U34" s="192"/>
      <c r="V34" s="225"/>
      <c r="W34" s="197"/>
      <c r="X34" s="197"/>
      <c r="Y34" s="197"/>
      <c r="Z34" s="197"/>
      <c r="AA34" s="1043"/>
      <c r="AB34" s="1042"/>
      <c r="AC34" s="220"/>
      <c r="AD34" s="1007" t="s">
        <v>15</v>
      </c>
      <c r="AE34" s="1007"/>
      <c r="AF34" s="1007"/>
      <c r="AG34" s="1007"/>
      <c r="AH34" s="1007"/>
      <c r="AI34" s="1043"/>
      <c r="AJ34" s="1042"/>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18" t="s">
        <v>2217</v>
      </c>
      <c r="C36" s="1018"/>
      <c r="D36" s="1018"/>
      <c r="E36" s="1018"/>
      <c r="F36" s="1018"/>
      <c r="G36" s="1167" t="s">
        <v>2258</v>
      </c>
      <c r="H36" s="1167"/>
      <c r="I36" s="1167"/>
      <c r="J36" s="1167"/>
      <c r="K36" s="1167"/>
      <c r="L36" s="1167"/>
      <c r="M36" s="1167"/>
      <c r="N36" s="1167"/>
      <c r="O36" s="1167"/>
      <c r="P36" s="1167"/>
      <c r="Q36" s="1167"/>
      <c r="R36" s="1167"/>
      <c r="S36" s="1167"/>
      <c r="T36" s="1167"/>
      <c r="U36" s="218"/>
      <c r="V36" s="526" t="str">
        <f>IFERROR(IF(OR(G9="特定加算Ⅰ",G9="特定加算Ⅱ"),"✓",""),"")</f>
        <v/>
      </c>
      <c r="W36" s="1025" t="s">
        <v>14</v>
      </c>
      <c r="X36" s="1026"/>
      <c r="Y36" s="1026"/>
      <c r="Z36" s="1027"/>
      <c r="AA36" s="1041" t="s">
        <v>12</v>
      </c>
      <c r="AB36" s="1042"/>
      <c r="AC36" s="220"/>
      <c r="AD36" s="1007" t="s">
        <v>14</v>
      </c>
      <c r="AE36" s="1007"/>
      <c r="AF36" s="1007"/>
      <c r="AG36" s="1007"/>
      <c r="AH36" s="1007"/>
      <c r="AI36" s="1041" t="s">
        <v>12</v>
      </c>
      <c r="AJ36" s="1042"/>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18"/>
      <c r="C37" s="1018"/>
      <c r="D37" s="1018"/>
      <c r="E37" s="1018"/>
      <c r="F37" s="1018"/>
      <c r="G37" s="1167"/>
      <c r="H37" s="1167"/>
      <c r="I37" s="1167"/>
      <c r="J37" s="1167"/>
      <c r="K37" s="1167"/>
      <c r="L37" s="1167"/>
      <c r="M37" s="1167"/>
      <c r="N37" s="1167"/>
      <c r="O37" s="1167"/>
      <c r="P37" s="1167"/>
      <c r="Q37" s="1167"/>
      <c r="R37" s="1167"/>
      <c r="S37" s="1167"/>
      <c r="T37" s="1167"/>
      <c r="U37" s="218"/>
      <c r="V37" s="526" t="str">
        <f>IFERROR(IF(G9="特定加算なし","✓",""),"")</f>
        <v/>
      </c>
      <c r="W37" s="1025" t="s">
        <v>15</v>
      </c>
      <c r="X37" s="1026"/>
      <c r="Y37" s="1026"/>
      <c r="Z37" s="1027"/>
      <c r="AA37" s="1041"/>
      <c r="AB37" s="1042"/>
      <c r="AC37" s="1178" t="s">
        <v>2360</v>
      </c>
      <c r="AD37" s="1179"/>
      <c r="AE37" s="1179"/>
      <c r="AF37" s="1179"/>
      <c r="AG37" s="1180"/>
      <c r="AH37" s="1181"/>
      <c r="AI37" s="1041"/>
      <c r="AJ37" s="1042"/>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18"/>
      <c r="C38" s="1018"/>
      <c r="D38" s="1018"/>
      <c r="E38" s="1018"/>
      <c r="F38" s="1018"/>
      <c r="G38" s="1167"/>
      <c r="H38" s="1167"/>
      <c r="I38" s="1167"/>
      <c r="J38" s="1167"/>
      <c r="K38" s="1167"/>
      <c r="L38" s="1167"/>
      <c r="M38" s="1167"/>
      <c r="N38" s="1167"/>
      <c r="O38" s="1167"/>
      <c r="P38" s="1167"/>
      <c r="Q38" s="1167"/>
      <c r="R38" s="1167"/>
      <c r="S38" s="1167"/>
      <c r="T38" s="1167"/>
      <c r="U38" s="218"/>
      <c r="Z38" s="233"/>
      <c r="AA38" s="1043"/>
      <c r="AB38" s="1042"/>
      <c r="AC38" s="220"/>
      <c r="AD38" s="1007" t="s">
        <v>15</v>
      </c>
      <c r="AE38" s="1007"/>
      <c r="AF38" s="1007"/>
      <c r="AG38" s="1007"/>
      <c r="AH38" s="1007"/>
      <c r="AI38" s="1041"/>
      <c r="AJ38" s="1042"/>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18" t="s">
        <v>2218</v>
      </c>
      <c r="C40" s="1018"/>
      <c r="D40" s="1018"/>
      <c r="E40" s="1018"/>
      <c r="F40" s="1018"/>
      <c r="G40" s="1017" t="str">
        <f>IFERROR(VLOOKUP(Y5,【参考】数式用!AS5:AT27,2,0),"")</f>
        <v/>
      </c>
      <c r="H40" s="1017"/>
      <c r="I40" s="1017"/>
      <c r="J40" s="1017"/>
      <c r="K40" s="1017"/>
      <c r="L40" s="1017"/>
      <c r="M40" s="1017"/>
      <c r="N40" s="1017"/>
      <c r="O40" s="1017"/>
      <c r="P40" s="1017"/>
      <c r="Q40" s="1017"/>
      <c r="R40" s="1017"/>
      <c r="S40" s="1017"/>
      <c r="T40" s="1017"/>
      <c r="U40" s="192"/>
      <c r="V40" s="526" t="str">
        <f>IFERROR(IF(G9="特定加算Ⅰ","✓",""),"")</f>
        <v/>
      </c>
      <c r="W40" s="1025" t="s">
        <v>14</v>
      </c>
      <c r="X40" s="1026"/>
      <c r="Y40" s="1026"/>
      <c r="Z40" s="1027"/>
      <c r="AA40" s="1041" t="s">
        <v>12</v>
      </c>
      <c r="AB40" s="1042"/>
      <c r="AC40" s="220"/>
      <c r="AD40" s="1007" t="s">
        <v>14</v>
      </c>
      <c r="AE40" s="1007"/>
      <c r="AF40" s="1007"/>
      <c r="AG40" s="1007"/>
      <c r="AH40" s="1007"/>
      <c r="AI40" s="1041" t="s">
        <v>12</v>
      </c>
      <c r="AJ40" s="1042"/>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18"/>
      <c r="C41" s="1018"/>
      <c r="D41" s="1018"/>
      <c r="E41" s="1018"/>
      <c r="F41" s="1018"/>
      <c r="G41" s="1017"/>
      <c r="H41" s="1017"/>
      <c r="I41" s="1017"/>
      <c r="J41" s="1017"/>
      <c r="K41" s="1017"/>
      <c r="L41" s="1017"/>
      <c r="M41" s="1017"/>
      <c r="N41" s="1017"/>
      <c r="O41" s="1017"/>
      <c r="P41" s="1017"/>
      <c r="Q41" s="1017"/>
      <c r="R41" s="1017"/>
      <c r="S41" s="1017"/>
      <c r="T41" s="1017"/>
      <c r="U41" s="192"/>
      <c r="V41" s="526" t="str">
        <f>IFERROR(IF(OR(G9="特定加算Ⅱ",G9="特定加算なし"),"✓",""),"")</f>
        <v/>
      </c>
      <c r="W41" s="1025" t="s">
        <v>15</v>
      </c>
      <c r="X41" s="1026"/>
      <c r="Y41" s="1026"/>
      <c r="Z41" s="1027"/>
      <c r="AA41" s="1041"/>
      <c r="AB41" s="1042"/>
      <c r="AC41" s="234" t="s">
        <v>85</v>
      </c>
      <c r="AD41" s="1055"/>
      <c r="AE41" s="1056"/>
      <c r="AF41" s="1056"/>
      <c r="AG41" s="1056"/>
      <c r="AH41" s="1057"/>
      <c r="AI41" s="1041"/>
      <c r="AJ41" s="1042"/>
      <c r="AK41" s="234" t="s">
        <v>85</v>
      </c>
      <c r="AL41" s="1055"/>
      <c r="AM41" s="1056"/>
      <c r="AN41" s="1056"/>
      <c r="AO41" s="1056"/>
      <c r="AP41" s="1057"/>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18"/>
      <c r="C42" s="1018"/>
      <c r="D42" s="1018"/>
      <c r="E42" s="1018"/>
      <c r="F42" s="1018"/>
      <c r="G42" s="1017"/>
      <c r="H42" s="1017"/>
      <c r="I42" s="1017"/>
      <c r="J42" s="1017"/>
      <c r="K42" s="1017"/>
      <c r="L42" s="1017"/>
      <c r="M42" s="1017"/>
      <c r="N42" s="1017"/>
      <c r="O42" s="1017"/>
      <c r="P42" s="1017"/>
      <c r="Q42" s="1017"/>
      <c r="R42" s="1017"/>
      <c r="S42" s="1017"/>
      <c r="T42" s="1017"/>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18" t="s">
        <v>2219</v>
      </c>
      <c r="C44" s="1018"/>
      <c r="D44" s="1018"/>
      <c r="E44" s="1018"/>
      <c r="F44" s="1018"/>
      <c r="G44" s="1017" t="s">
        <v>2156</v>
      </c>
      <c r="H44" s="1017"/>
      <c r="I44" s="1017"/>
      <c r="J44" s="1017"/>
      <c r="K44" s="1017"/>
      <c r="L44" s="1017"/>
      <c r="M44" s="1017"/>
      <c r="N44" s="1017"/>
      <c r="O44" s="1017"/>
      <c r="P44" s="1017"/>
      <c r="Q44" s="1017"/>
      <c r="R44" s="1017"/>
      <c r="S44" s="1017"/>
      <c r="T44" s="1017"/>
      <c r="U44" s="218"/>
      <c r="V44" s="526" t="str">
        <f>IFERROR(IF(OR(G9="特定加算Ⅰ",G9="特定加算Ⅱ"),"✓",""),"")</f>
        <v/>
      </c>
      <c r="W44" s="1025" t="s">
        <v>14</v>
      </c>
      <c r="X44" s="1026"/>
      <c r="Y44" s="1026"/>
      <c r="Z44" s="1027"/>
      <c r="AA44" s="1041" t="s">
        <v>12</v>
      </c>
      <c r="AB44" s="1042"/>
      <c r="AC44" s="220"/>
      <c r="AD44" s="1007" t="s">
        <v>14</v>
      </c>
      <c r="AE44" s="1007"/>
      <c r="AF44" s="1007"/>
      <c r="AG44" s="1007"/>
      <c r="AH44" s="1007"/>
      <c r="AI44" s="1041" t="s">
        <v>12</v>
      </c>
      <c r="AJ44" s="1042"/>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18"/>
      <c r="C45" s="1018"/>
      <c r="D45" s="1018"/>
      <c r="E45" s="1018"/>
      <c r="F45" s="1018"/>
      <c r="G45" s="1017"/>
      <c r="H45" s="1017"/>
      <c r="I45" s="1017"/>
      <c r="J45" s="1017"/>
      <c r="K45" s="1017"/>
      <c r="L45" s="1017"/>
      <c r="M45" s="1017"/>
      <c r="N45" s="1017"/>
      <c r="O45" s="1017"/>
      <c r="P45" s="1017"/>
      <c r="Q45" s="1017"/>
      <c r="R45" s="1017"/>
      <c r="S45" s="1017"/>
      <c r="T45" s="1017"/>
      <c r="U45" s="218"/>
      <c r="V45" s="526" t="str">
        <f>IFERROR(IF(G9="特定加算なし","✓",""),"")</f>
        <v/>
      </c>
      <c r="W45" s="1025" t="s">
        <v>15</v>
      </c>
      <c r="X45" s="1026"/>
      <c r="Y45" s="1026"/>
      <c r="Z45" s="1027"/>
      <c r="AA45" s="1041"/>
      <c r="AB45" s="1042"/>
      <c r="AC45" s="220"/>
      <c r="AD45" s="1007" t="s">
        <v>15</v>
      </c>
      <c r="AE45" s="1007"/>
      <c r="AF45" s="1007"/>
      <c r="AG45" s="1007"/>
      <c r="AH45" s="1007"/>
      <c r="AI45" s="1041"/>
      <c r="AJ45" s="1042"/>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49" t="s">
        <v>2311</v>
      </c>
      <c r="C47" s="1049"/>
      <c r="D47" s="1049"/>
      <c r="E47" s="1049"/>
      <c r="F47" s="1049"/>
      <c r="G47" s="1049"/>
      <c r="H47" s="1049"/>
      <c r="I47" s="1049"/>
      <c r="J47" s="1049"/>
      <c r="K47" s="1049"/>
      <c r="L47" s="1049"/>
      <c r="M47" s="1049"/>
      <c r="N47" s="1049"/>
      <c r="O47" s="1049"/>
      <c r="P47" s="1049"/>
      <c r="Q47" s="1049"/>
      <c r="R47" s="1049"/>
      <c r="S47" s="1049"/>
      <c r="T47" s="1049"/>
      <c r="U47" s="1049"/>
      <c r="V47" s="1049"/>
      <c r="W47" s="1049"/>
      <c r="X47" s="1049"/>
      <c r="Y47" s="1049"/>
      <c r="Z47" s="1049"/>
      <c r="AA47" s="1049"/>
      <c r="AB47" s="1049"/>
      <c r="AC47" s="1049"/>
      <c r="AD47" s="1049"/>
      <c r="AE47" s="1049"/>
      <c r="AF47" s="1049"/>
      <c r="AG47" s="1049"/>
      <c r="AH47" s="1049"/>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14"/>
      <c r="C48" s="1015"/>
      <c r="D48" s="1015"/>
      <c r="E48" s="1015"/>
      <c r="F48" s="1016"/>
      <c r="G48" s="1044" t="str">
        <f>IF(F15=4,"R6.4～R6.5",IF(F15=5,"R6.5",""))</f>
        <v>R6.4～R6.5</v>
      </c>
      <c r="H48" s="1044"/>
      <c r="I48" s="1044"/>
      <c r="J48" s="1044"/>
      <c r="K48" s="1044"/>
      <c r="L48" s="1044"/>
      <c r="M48" s="1044"/>
      <c r="N48" s="1044"/>
      <c r="O48" s="1044"/>
      <c r="P48" s="1044"/>
      <c r="Q48" s="1044"/>
      <c r="R48" s="1044"/>
      <c r="S48" s="1044"/>
      <c r="T48" s="1044"/>
      <c r="U48" s="1044"/>
      <c r="V48" s="1044"/>
      <c r="W48" s="1044"/>
      <c r="X48" s="1044"/>
      <c r="Y48" s="1044"/>
      <c r="Z48" s="1044"/>
      <c r="AA48" s="1041" t="s">
        <v>12</v>
      </c>
      <c r="AB48" s="1042"/>
      <c r="AC48" s="1044" t="str">
        <f>IF(OR(F15=4,F15=5),"R6.6","R"&amp;D15&amp;"."&amp;F15)&amp;"～R"&amp;K15&amp;"."&amp;M15</f>
        <v>R6.6～R7.3</v>
      </c>
      <c r="AD48" s="1044"/>
      <c r="AE48" s="1044"/>
      <c r="AF48" s="1044"/>
      <c r="AG48" s="1044"/>
      <c r="AH48" s="1044"/>
      <c r="AS48" s="1013" t="str">
        <f>IFERROR(IF(AND(OR(AP58=1,AP58=2),OR(AP59=1,AP59=2),OR(AP60=1,AP60=2)),"処遇加算Ⅰ",IF(AND(OR(AP58=1,AP58=2),OR(AP59=1,AP59=2),OR(AP60=0,AP60=3)),"処遇加算Ⅱ",IF(OR(OR(AP58=1,AP58=2),OR(AP59=1,AP59=2)),"処遇加算Ⅲ",""))),"")</f>
        <v/>
      </c>
      <c r="AT48" s="1013"/>
      <c r="AU48" s="1013"/>
      <c r="AV48" s="1013"/>
      <c r="AW48" s="1013" t="str">
        <f>IFERROR(IF(AND(OR(AP61=1,AP61=2),AP62=1,AP63=1),"特定加算Ⅰ",IF(AND(OR(AP61=1,AP61=2),AP62=2,AP63=1),"特定加算Ⅱ",IF(OR(AP61=3,AP62=2,AP63=2),"特定加算なし",""))),"")</f>
        <v>特定加算なし</v>
      </c>
      <c r="AX48" s="1013"/>
      <c r="AY48" s="1013"/>
      <c r="AZ48" s="1013"/>
      <c r="BA48" s="1013" t="str">
        <f>IFERROR(IF(OR(L9="ベア加算",AP57=1),"ベア加算",IF(AP57=2,"ベア加算なし","")),"")</f>
        <v/>
      </c>
      <c r="BB48" s="1013"/>
      <c r="BC48" s="1013"/>
      <c r="BD48" s="1013"/>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19" t="s">
        <v>2158</v>
      </c>
      <c r="C49" s="1020"/>
      <c r="D49" s="1020"/>
      <c r="E49" s="1020"/>
      <c r="F49" s="1021"/>
      <c r="G49" s="1045" t="str">
        <f>IFERROR(IF(AND(OR(AH58=1,AH58=2),OR(AH59=1,AH59=2),OR(AH60=1,AH60=2)),"処遇加算Ⅰ",IF(AND(OR(AH58=1,AH58=2),OR(AH59=1,AH59=2),OR(AH60=0,AH60=3)),"処遇加算Ⅱ",IF(OR(OR(AH58=1,AH58=2),OR(AH59=1,AH59=2)),"処遇加算Ⅲ",""))),"")</f>
        <v/>
      </c>
      <c r="H49" s="1046"/>
      <c r="I49" s="1046"/>
      <c r="J49" s="1046"/>
      <c r="K49" s="1047"/>
      <c r="L49" s="1045" t="str">
        <f>IFERROR(IF(G9="","",IF(AND(OR(AH61=1,AH61=2),AH62=1,AH63=1),"特定加算Ⅰ",IF(AND(OR(AH61=1,AH61=2),AH62=2,AH63=1),"特定加算Ⅱ",IF(OR(AH61=3,AH62=2,AH63=2),"特定加算なし","")))),"")</f>
        <v/>
      </c>
      <c r="M49" s="1046"/>
      <c r="N49" s="1046"/>
      <c r="O49" s="1046"/>
      <c r="P49" s="1060"/>
      <c r="Q49" s="1061" t="str">
        <f>IFERROR(IF(OR(L9="ベア加算",AND(L9="ベア加算なし",AH57=1)),"ベア加算",IF(AH57=2,"ベア加算なし","")),"")</f>
        <v/>
      </c>
      <c r="R49" s="1046"/>
      <c r="S49" s="1046"/>
      <c r="T49" s="1046"/>
      <c r="U49" s="1060"/>
      <c r="V49" s="1062" t="s">
        <v>10</v>
      </c>
      <c r="W49" s="1063"/>
      <c r="X49" s="1063"/>
      <c r="Y49" s="1063"/>
      <c r="Z49" s="1063"/>
      <c r="AA49" s="1043"/>
      <c r="AB49" s="1043"/>
      <c r="AC49" s="1028" t="str">
        <f>IFERROR(VLOOKUP(BE48,【参考】数式用2!E6:F23,2,FALSE),"")</f>
        <v/>
      </c>
      <c r="AD49" s="1029"/>
      <c r="AE49" s="1029"/>
      <c r="AF49" s="1029"/>
      <c r="AG49" s="1029"/>
      <c r="AH49" s="1030"/>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19" t="s">
        <v>2159</v>
      </c>
      <c r="C50" s="1020"/>
      <c r="D50" s="1020"/>
      <c r="E50" s="1020"/>
      <c r="F50" s="1021"/>
      <c r="G50" s="1031" t="str">
        <f>IFERROR(VLOOKUP(Y5,【参考】数式用!$A$5:$J$27,MATCH(G49,【参考】数式用!$B$4:$J$4,0)+1,0),"")</f>
        <v/>
      </c>
      <c r="H50" s="1032"/>
      <c r="I50" s="1032"/>
      <c r="J50" s="1032"/>
      <c r="K50" s="1033"/>
      <c r="L50" s="1031" t="str">
        <f>IFERROR(VLOOKUP(Y5,【参考】数式用!$A$5:$J$27,MATCH(L49,【参考】数式用!$B$4:$J$4,0)+1,0),"")</f>
        <v/>
      </c>
      <c r="M50" s="1032"/>
      <c r="N50" s="1032"/>
      <c r="O50" s="1032"/>
      <c r="P50" s="1034"/>
      <c r="Q50" s="1035" t="str">
        <f>IFERROR(VLOOKUP(Y5,【参考】数式用!$A$5:$J$27,MATCH(Q49,【参考】数式用!$B$4:$J$4,0)+1,0),"")</f>
        <v/>
      </c>
      <c r="R50" s="1032"/>
      <c r="S50" s="1032"/>
      <c r="T50" s="1032"/>
      <c r="U50" s="1034"/>
      <c r="V50" s="1036">
        <f>SUM(G50,L50,Q50)</f>
        <v>0</v>
      </c>
      <c r="W50" s="1037"/>
      <c r="X50" s="1037"/>
      <c r="Y50" s="1037"/>
      <c r="Z50" s="1037"/>
      <c r="AA50" s="1043"/>
      <c r="AB50" s="1043"/>
      <c r="AC50" s="1038" t="str">
        <f>IFERROR(VLOOKUP(Y5,【参考】数式用!$A$5:$AB$27,MATCH(AC49,【参考】数式用!$B$4:$AB$4,0)+1,FALSE),"")</f>
        <v/>
      </c>
      <c r="AD50" s="1039"/>
      <c r="AE50" s="1039"/>
      <c r="AF50" s="1039"/>
      <c r="AG50" s="1039"/>
      <c r="AH50" s="1040"/>
      <c r="AS50" s="1012" t="s">
        <v>2190</v>
      </c>
      <c r="AT50" s="1012"/>
      <c r="AU50" s="1012"/>
      <c r="AV50" s="1012"/>
      <c r="AW50" s="1012" t="s">
        <v>2191</v>
      </c>
      <c r="AX50" s="1012"/>
      <c r="AY50" s="1012"/>
      <c r="AZ50" s="1012"/>
      <c r="BA50" s="1012" t="s">
        <v>13</v>
      </c>
      <c r="BB50" s="1012"/>
      <c r="BC50" s="1012"/>
      <c r="BD50" s="1012"/>
      <c r="BE50" s="1012" t="s">
        <v>2192</v>
      </c>
      <c r="BF50" s="1012"/>
      <c r="BG50" s="1012"/>
      <c r="BH50" s="1012"/>
      <c r="BI50" s="1012" t="s">
        <v>2195</v>
      </c>
      <c r="BJ50" s="1012"/>
      <c r="BK50" s="1012"/>
      <c r="BL50" s="1012"/>
      <c r="BM50" s="241"/>
      <c r="BN50" s="1012" t="s">
        <v>2194</v>
      </c>
      <c r="BO50" s="1012"/>
      <c r="BP50" s="1012"/>
      <c r="BQ50" s="1012"/>
      <c r="BR50" s="1012"/>
      <c r="BS50" s="1012"/>
      <c r="BT50" s="241"/>
      <c r="BV50" s="979" t="s">
        <v>2197</v>
      </c>
      <c r="BW50" s="980"/>
      <c r="BX50" s="980"/>
      <c r="BY50" s="980"/>
      <c r="BZ50" s="980"/>
      <c r="CA50" s="981"/>
      <c r="CD50" s="242"/>
    </row>
    <row r="51" spans="2:82" ht="17.25" customHeight="1">
      <c r="B51" s="1022" t="s">
        <v>2288</v>
      </c>
      <c r="C51" s="1023"/>
      <c r="D51" s="1023"/>
      <c r="E51" s="1023"/>
      <c r="F51" s="1024"/>
      <c r="G51" s="1048" t="str">
        <f>IFERROR(ROUNDDOWN(ROUND(AM5*G50,0)*P5,0)*H53,"")</f>
        <v/>
      </c>
      <c r="H51" s="1048"/>
      <c r="I51" s="1048"/>
      <c r="J51" s="1048"/>
      <c r="K51" s="148" t="s">
        <v>2283</v>
      </c>
      <c r="L51" s="1051" t="str">
        <f>IFERROR(ROUNDDOWN(ROUND(AM5*L50,0)*P5,0)*H53,"")</f>
        <v/>
      </c>
      <c r="M51" s="1048"/>
      <c r="N51" s="1048"/>
      <c r="O51" s="1048"/>
      <c r="P51" s="148" t="s">
        <v>2283</v>
      </c>
      <c r="Q51" s="1051" t="str">
        <f>IFERROR(ROUNDDOWN(ROUND(AM5*Q50,0)*P5,0)*H53,"")</f>
        <v/>
      </c>
      <c r="R51" s="1048"/>
      <c r="S51" s="1048"/>
      <c r="T51" s="1048"/>
      <c r="U51" s="149" t="s">
        <v>2283</v>
      </c>
      <c r="V51" s="1058">
        <f>IFERROR(SUM(G51,L51,Q51),"")</f>
        <v>0</v>
      </c>
      <c r="W51" s="1059"/>
      <c r="X51" s="1059"/>
      <c r="Y51" s="1059"/>
      <c r="Z51" s="150" t="s">
        <v>2283</v>
      </c>
      <c r="AB51" s="151"/>
      <c r="AC51" s="1051" t="str">
        <f>IFERROR(ROUNDDOWN(ROUND(AM5*AC50,0)*P5,0)*AD53,"")</f>
        <v/>
      </c>
      <c r="AD51" s="1048"/>
      <c r="AE51" s="1048"/>
      <c r="AF51" s="1048"/>
      <c r="AG51" s="1048"/>
      <c r="AH51" s="149" t="s">
        <v>2283</v>
      </c>
      <c r="AS51" s="1011" t="str">
        <f>IFERROR(ROUNDDOWN(ROUND(AM5*(G50-B10),0)*P5,0)*H53,"")</f>
        <v/>
      </c>
      <c r="AT51" s="1011"/>
      <c r="AU51" s="1011"/>
      <c r="AV51" s="1011"/>
      <c r="AW51" s="1011" t="str">
        <f>IFERROR(ROUNDDOWN(ROUND(AM5*(L50-G10),0)*P5,0)*H53,"")</f>
        <v/>
      </c>
      <c r="AX51" s="1011"/>
      <c r="AY51" s="1011"/>
      <c r="AZ51" s="1011"/>
      <c r="BA51" s="1011" t="str">
        <f>IFERROR(ROUNDDOWN(ROUND(AM5*(Q50-L10),0)*P5,0)*H53,"")</f>
        <v/>
      </c>
      <c r="BB51" s="1011"/>
      <c r="BC51" s="1011"/>
      <c r="BD51" s="1011"/>
      <c r="BE51" s="1011" t="str">
        <f>IFERROR(ROUNDDOWN(ROUND(AM5*(AC50-Q10),0)*P5,0)*AD53,"")</f>
        <v/>
      </c>
      <c r="BF51" s="1011"/>
      <c r="BG51" s="1011"/>
      <c r="BH51" s="1011"/>
      <c r="BI51" s="1011">
        <f>SUM(AS51:BH51)</f>
        <v>0</v>
      </c>
      <c r="BJ51" s="1011"/>
      <c r="BK51" s="1011"/>
      <c r="BL51" s="1011"/>
      <c r="BM51" s="241"/>
      <c r="BN51" s="1011" t="str">
        <f>IFERROR(ROUNDDOWN(ROUNDDOWN(ROUND(AM5*(VLOOKUP(Y5,【参考】数式用!$A$5:$AB$27,14,FALSE)),0)*P5,0)*AD53*0.5,0),"")</f>
        <v/>
      </c>
      <c r="BO51" s="1011"/>
      <c r="BP51" s="1011"/>
      <c r="BQ51" s="1011"/>
      <c r="BR51" s="1011"/>
      <c r="BS51" s="1011"/>
      <c r="BT51" s="241"/>
      <c r="BV51" s="982">
        <f>IF(AND(Q49="ベア加算なし",BA48="ベア加算"),ROUNDDOWN(ROUND(AM5*VLOOKUP(Y5,【参考】数式用!$A$5:$AB$27,9,FALSE),0)*P5,0)*AD53,0)</f>
        <v>0</v>
      </c>
      <c r="BW51" s="983"/>
      <c r="BX51" s="983"/>
      <c r="BY51" s="983"/>
      <c r="BZ51" s="983"/>
      <c r="CA51" s="984"/>
      <c r="CD51" s="242"/>
    </row>
    <row r="52" spans="2:82" ht="13.5" customHeight="1">
      <c r="B52" s="1022"/>
      <c r="C52" s="1023"/>
      <c r="D52" s="1023"/>
      <c r="E52" s="1023"/>
      <c r="F52" s="1024"/>
      <c r="G52" s="1054" t="str">
        <f>IFERROR("("&amp;TEXT(G51/H53,"#,##0円")&amp;"/月)","")</f>
        <v/>
      </c>
      <c r="H52" s="1050"/>
      <c r="I52" s="1050"/>
      <c r="J52" s="1050"/>
      <c r="K52" s="1050"/>
      <c r="L52" s="1050" t="str">
        <f>IFERROR("("&amp;TEXT(L51/H53,"#,##0円")&amp;"/月)","")</f>
        <v/>
      </c>
      <c r="M52" s="1050"/>
      <c r="N52" s="1050"/>
      <c r="O52" s="1050"/>
      <c r="P52" s="1050"/>
      <c r="Q52" s="1050" t="str">
        <f>IFERROR("("&amp;TEXT(Q51/H53,"#,##0円")&amp;"/月)","")</f>
        <v/>
      </c>
      <c r="R52" s="1050"/>
      <c r="S52" s="1050"/>
      <c r="T52" s="1050"/>
      <c r="U52" s="1050"/>
      <c r="V52" s="1050" t="str">
        <f>IFERROR("("&amp;TEXT(V51/H53,"#,##0円")&amp;"/月)","")</f>
        <v>(0円/月)</v>
      </c>
      <c r="W52" s="1050"/>
      <c r="X52" s="1050"/>
      <c r="Y52" s="1050"/>
      <c r="Z52" s="1050"/>
      <c r="AB52" s="151"/>
      <c r="AC52" s="1052" t="str">
        <f>IFERROR("("&amp;TEXT(AC51/AD53,"#,##0円")&amp;"/月)","")</f>
        <v/>
      </c>
      <c r="AD52" s="1053"/>
      <c r="AE52" s="1053"/>
      <c r="AF52" s="1053"/>
      <c r="AG52" s="1053"/>
      <c r="AH52" s="1054"/>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9" t="s">
        <v>2404</v>
      </c>
      <c r="AT56" s="1169"/>
      <c r="AU56" s="1169"/>
      <c r="AV56" s="1169"/>
      <c r="AW56" s="1169" t="s">
        <v>2403</v>
      </c>
      <c r="AX56" s="1169"/>
      <c r="AY56" s="1169"/>
      <c r="AZ56" s="1169"/>
    </row>
    <row r="57" spans="2:82" ht="15.95" customHeight="1">
      <c r="U57" s="1012" t="s">
        <v>2198</v>
      </c>
      <c r="V57" s="1012"/>
      <c r="W57" s="1012"/>
      <c r="X57" s="1012"/>
      <c r="Y57" s="1012"/>
      <c r="Z57" s="527" t="str">
        <f>IF(AND(B9&lt;&gt;"処遇加算なし",F15=4),IF(V21="✓",1,IF(V22="✓",2,"")),"")</f>
        <v/>
      </c>
      <c r="AA57" s="245"/>
      <c r="AB57" s="249"/>
      <c r="AC57" s="1012" t="s">
        <v>2198</v>
      </c>
      <c r="AD57" s="1012"/>
      <c r="AE57" s="1012"/>
      <c r="AF57" s="1012"/>
      <c r="AG57" s="1012"/>
      <c r="AH57" s="170">
        <f>IF(AND(F15&lt;&gt;4,F15&lt;&gt;5),0,IF(AT8="○",1,0))</f>
        <v>0</v>
      </c>
      <c r="AI57" s="253"/>
      <c r="AJ57" s="249"/>
      <c r="AK57" s="1012" t="s">
        <v>2198</v>
      </c>
      <c r="AL57" s="1012"/>
      <c r="AM57" s="1012"/>
      <c r="AN57" s="1012"/>
      <c r="AO57" s="1012"/>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24" t="s">
        <v>2199</v>
      </c>
      <c r="V58" s="1124"/>
      <c r="W58" s="1124"/>
      <c r="X58" s="1124"/>
      <c r="Y58" s="1124"/>
      <c r="Z58" s="527" t="str">
        <f>IF(AND(B9&lt;&gt;"処遇加算なし",F15=4),IF(V24="✓",1,IF(V25="✓",2,IF(V26="✓",3,""))),"")</f>
        <v/>
      </c>
      <c r="AA58" s="245"/>
      <c r="AB58" s="249"/>
      <c r="AC58" s="1124" t="s">
        <v>2199</v>
      </c>
      <c r="AD58" s="1124"/>
      <c r="AE58" s="1124"/>
      <c r="AF58" s="1124"/>
      <c r="AG58" s="1124"/>
      <c r="AH58" s="170">
        <f>IF(AND(F15&lt;&gt;4,F15&lt;&gt;5),0,IF(AU8="○",1,3))</f>
        <v>3</v>
      </c>
      <c r="AI58" s="253"/>
      <c r="AJ58" s="249"/>
      <c r="AK58" s="1124" t="s">
        <v>2199</v>
      </c>
      <c r="AL58" s="1124"/>
      <c r="AM58" s="1124"/>
      <c r="AN58" s="1124"/>
      <c r="AO58" s="1124"/>
      <c r="AP58" s="170">
        <f>IF(AU8="○",1,3)</f>
        <v>3</v>
      </c>
      <c r="AQ58" s="245"/>
      <c r="AR58" s="245"/>
      <c r="AS58" s="1012" t="str">
        <f>IF(OR(AND(Z58=1,AH58=3),AND(Z58=1,AP58=3),AND(Z58=2,AH58=3,AH59=3),AND(Z58=2,AP58=3,AP59=3)),"○","")</f>
        <v/>
      </c>
      <c r="AT58" s="1012"/>
      <c r="AU58" s="1012"/>
      <c r="AV58" s="1012"/>
      <c r="AW58" s="1012" t="str">
        <f>IF(OR(AND(Z58=1,AH58=2),AND(Z58=1,AP58=2),AND(Z58=2,AH58=2,AH59=2),AND(Z58=2,AP58=2,AP59=2)),"○","")</f>
        <v/>
      </c>
      <c r="AX58" s="1012"/>
      <c r="AY58" s="1012"/>
      <c r="AZ58" s="1012"/>
      <c r="BD58" s="251"/>
      <c r="BF58" s="251"/>
      <c r="BG58" s="251"/>
      <c r="BH58" s="251"/>
      <c r="BI58" s="251"/>
      <c r="BJ58" s="251"/>
      <c r="BK58" s="251"/>
      <c r="BL58" s="251"/>
      <c r="BM58" s="251"/>
      <c r="BN58" s="251"/>
      <c r="BO58" s="251"/>
      <c r="BP58" s="251"/>
      <c r="BQ58" s="251"/>
      <c r="BR58" s="251"/>
      <c r="BS58" s="251"/>
      <c r="BT58" s="251"/>
      <c r="BV58" s="254"/>
    </row>
    <row r="59" spans="2:82" ht="15.95" customHeight="1">
      <c r="U59" s="1124" t="s">
        <v>2200</v>
      </c>
      <c r="V59" s="1124"/>
      <c r="W59" s="1124"/>
      <c r="X59" s="1124"/>
      <c r="Y59" s="1124"/>
      <c r="Z59" s="527" t="str">
        <f>IF(AND(B9&lt;&gt;"処遇加算なし",F15=4),IF(V28="✓",1,IF(V29="✓",2,IF(V30="✓",3,""))),"")</f>
        <v/>
      </c>
      <c r="AA59" s="245"/>
      <c r="AB59" s="249"/>
      <c r="AC59" s="1124" t="s">
        <v>2200</v>
      </c>
      <c r="AD59" s="1124"/>
      <c r="AE59" s="1124"/>
      <c r="AF59" s="1124"/>
      <c r="AG59" s="1124"/>
      <c r="AH59" s="170">
        <f>IF(AND(F15&lt;&gt;4,F15&lt;&gt;5),0,IF(AV8="○",1,3))</f>
        <v>3</v>
      </c>
      <c r="AI59" s="253"/>
      <c r="AJ59" s="249"/>
      <c r="AK59" s="1124" t="s">
        <v>2200</v>
      </c>
      <c r="AL59" s="1124"/>
      <c r="AM59" s="1124"/>
      <c r="AN59" s="1124"/>
      <c r="AO59" s="1124"/>
      <c r="AP59" s="170">
        <f>IF(AV8="○",1,3)</f>
        <v>3</v>
      </c>
      <c r="AQ59" s="245"/>
      <c r="AR59" s="245"/>
      <c r="AS59" s="1012" t="str">
        <f>IF(OR(AND(Z59=1,AH59=3),AND(Z59=1,AP59=3),AND(Z59=2,AH58=3,AH59=3),AND(Z59=2,AP58=3,AP59=3)),"○","")</f>
        <v/>
      </c>
      <c r="AT59" s="1012"/>
      <c r="AU59" s="1012"/>
      <c r="AV59" s="1012"/>
      <c r="AW59" s="1012" t="str">
        <f>IF(OR(AND(Z59=1,AH58=2),AND(Z59=1,AP58=2),AND(Z59=2,AH58=2,AH59=2),AND(Z59=2,AP58=2,AP59=2)),"○","")</f>
        <v/>
      </c>
      <c r="AX59" s="1012"/>
      <c r="AY59" s="1012"/>
      <c r="AZ59" s="1012"/>
      <c r="BD59" s="251"/>
      <c r="BF59" s="251"/>
      <c r="BG59" s="251"/>
      <c r="BH59" s="251"/>
      <c r="BI59" s="251"/>
      <c r="BJ59" s="251"/>
      <c r="BK59" s="251"/>
      <c r="BL59" s="251"/>
      <c r="BM59" s="251"/>
      <c r="BN59" s="251"/>
      <c r="BO59" s="251"/>
      <c r="BP59" s="251"/>
      <c r="BQ59" s="251"/>
      <c r="BR59" s="251"/>
      <c r="BS59" s="251"/>
      <c r="BT59" s="251"/>
      <c r="BV59" s="254"/>
    </row>
    <row r="60" spans="2:82" ht="15.95" customHeight="1">
      <c r="U60" s="1124" t="s">
        <v>2201</v>
      </c>
      <c r="V60" s="1124"/>
      <c r="W60" s="1124"/>
      <c r="X60" s="1124"/>
      <c r="Y60" s="1124"/>
      <c r="Z60" s="527" t="str">
        <f>IF(AND(B9&lt;&gt;"処遇加算なし",F15=4),IF(V32="✓",1,IF(V33="✓",2,"")),"")</f>
        <v/>
      </c>
      <c r="AA60" s="245"/>
      <c r="AB60" s="249"/>
      <c r="AC60" s="1124" t="s">
        <v>2201</v>
      </c>
      <c r="AD60" s="1124"/>
      <c r="AE60" s="1124"/>
      <c r="AF60" s="1124"/>
      <c r="AG60" s="1124"/>
      <c r="AH60" s="170">
        <f>IF(AND(F15&lt;&gt;4,F15&lt;&gt;5),0,IF(AW8="○",1,3))</f>
        <v>3</v>
      </c>
      <c r="AI60" s="253"/>
      <c r="AJ60" s="249"/>
      <c r="AK60" s="1124" t="s">
        <v>2201</v>
      </c>
      <c r="AL60" s="1124"/>
      <c r="AM60" s="1124"/>
      <c r="AN60" s="1124"/>
      <c r="AO60" s="1124"/>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24" t="s">
        <v>2202</v>
      </c>
      <c r="V61" s="1124"/>
      <c r="W61" s="1124"/>
      <c r="X61" s="1124"/>
      <c r="Y61" s="1124"/>
      <c r="Z61" s="527" t="str">
        <f>IF(AND(B9&lt;&gt;"処遇加算なし",F15=4),IF(V36="✓",1,IF(V37="✓",2,"")),"")</f>
        <v/>
      </c>
      <c r="AA61" s="245"/>
      <c r="AB61" s="249"/>
      <c r="AC61" s="1124" t="s">
        <v>2202</v>
      </c>
      <c r="AD61" s="1124"/>
      <c r="AE61" s="1124"/>
      <c r="AF61" s="1124"/>
      <c r="AG61" s="1124"/>
      <c r="AH61" s="170">
        <f>IF(AND(F15&lt;&gt;4,F15&lt;&gt;5),0,IF(AX8="○",1,2))</f>
        <v>2</v>
      </c>
      <c r="AI61" s="253"/>
      <c r="AJ61" s="249"/>
      <c r="AK61" s="1124" t="s">
        <v>2202</v>
      </c>
      <c r="AL61" s="1124"/>
      <c r="AM61" s="1124"/>
      <c r="AN61" s="1124"/>
      <c r="AO61" s="1124"/>
      <c r="AP61" s="170">
        <f>IF(AX8="○",1,2)</f>
        <v>2</v>
      </c>
      <c r="AQ61" s="245"/>
      <c r="AR61" s="245"/>
      <c r="AS61" s="1012" t="str">
        <f>IF(OR(AND(Z61=1,AH61=2),AND(Z61=1,AP61=2)),"○","")</f>
        <v/>
      </c>
      <c r="AT61" s="1012"/>
      <c r="AU61" s="1012"/>
      <c r="AV61" s="1012"/>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24" t="s">
        <v>2203</v>
      </c>
      <c r="V62" s="1124"/>
      <c r="W62" s="1124"/>
      <c r="X62" s="1124"/>
      <c r="Y62" s="1124"/>
      <c r="Z62" s="527" t="str">
        <f>IF(AND(B9&lt;&gt;"処遇加算なし",F15=4),IF(V40="✓",1,IF(V41="✓",2,"")),"")</f>
        <v/>
      </c>
      <c r="AA62" s="245"/>
      <c r="AB62" s="249"/>
      <c r="AC62" s="1124" t="s">
        <v>2203</v>
      </c>
      <c r="AD62" s="1124"/>
      <c r="AE62" s="1124"/>
      <c r="AF62" s="1124"/>
      <c r="AG62" s="1124"/>
      <c r="AH62" s="170">
        <f>IF(AND(F15&lt;&gt;4,F15&lt;&gt;5),0,IF(AY8="○",1,2))</f>
        <v>2</v>
      </c>
      <c r="AI62" s="253"/>
      <c r="AJ62" s="249"/>
      <c r="AK62" s="1124" t="s">
        <v>2203</v>
      </c>
      <c r="AL62" s="1124"/>
      <c r="AM62" s="1124"/>
      <c r="AN62" s="1124"/>
      <c r="AO62" s="1124"/>
      <c r="AP62" s="170">
        <f>IF(AY8="○",1,2)</f>
        <v>2</v>
      </c>
      <c r="AQ62" s="245"/>
      <c r="AR62" s="245"/>
      <c r="AS62" s="1012" t="str">
        <f>IF(OR(AND(Z62=1,AH62=2),AND(Z62=1,AP62=2)),"○","")</f>
        <v/>
      </c>
      <c r="AT62" s="1012"/>
      <c r="AU62" s="1012"/>
      <c r="AV62" s="1012"/>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2" t="s">
        <v>2204</v>
      </c>
      <c r="V63" s="1012"/>
      <c r="W63" s="1012"/>
      <c r="X63" s="1012"/>
      <c r="Y63" s="1012"/>
      <c r="Z63" s="527" t="str">
        <f>IF(AND(B9&lt;&gt;"処遇加算なし",F15=4),IF(V44="✓",1,IF(V45="✓",2,"")),"")</f>
        <v/>
      </c>
      <c r="AA63" s="245"/>
      <c r="AB63" s="249"/>
      <c r="AC63" s="1012" t="s">
        <v>2204</v>
      </c>
      <c r="AD63" s="1012"/>
      <c r="AE63" s="1012"/>
      <c r="AF63" s="1012"/>
      <c r="AG63" s="1012"/>
      <c r="AH63" s="170">
        <f>IF(AND(F15&lt;&gt;4,F15&lt;&gt;5),0,IF(AZ8="○",1,2))</f>
        <v>2</v>
      </c>
      <c r="AI63" s="253"/>
      <c r="AJ63" s="249"/>
      <c r="AK63" s="1012" t="s">
        <v>2204</v>
      </c>
      <c r="AL63" s="1012"/>
      <c r="AM63" s="1012"/>
      <c r="AN63" s="1012"/>
      <c r="AO63" s="1012"/>
      <c r="AP63" s="170">
        <f>IF(AZ8="○",1,2)</f>
        <v>2</v>
      </c>
      <c r="AQ63" s="245"/>
      <c r="AR63" s="245"/>
      <c r="AS63" s="1012" t="str">
        <f>IF(OR(AND(Z63=1,AH63=2),AND(Z63=1,AP63=2)),"○","")</f>
        <v/>
      </c>
      <c r="AT63" s="1012"/>
      <c r="AU63" s="1012"/>
      <c r="AV63" s="1012"/>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2024-03-21T09:14:10Z</dcterms:modified>
</cp:coreProperties>
</file>